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Meritxell\Seafile\PROJECTES ECONIA\GREMI RECUPERACIÓ -Petjada Carboni CATs\05 DESENVOLUPAMENT PROJECTE\01 EINA DESENVOLUPADA\"/>
    </mc:Choice>
  </mc:AlternateContent>
  <xr:revisionPtr revIDLastSave="0" documentId="13_ncr:1_{A4EAA681-4631-4EE9-BCC8-8DA2D1785D59}" xr6:coauthVersionLast="45" xr6:coauthVersionMax="45" xr10:uidLastSave="{00000000-0000-0000-0000-000000000000}"/>
  <bookViews>
    <workbookView xWindow="-110" yWindow="-110" windowWidth="19420" windowHeight="10420" tabRatio="823" firstSheet="2" activeTab="2" xr2:uid="{00000000-000D-0000-FFFF-FFFF00000000}"/>
  </bookViews>
  <sheets>
    <sheet name="FE" sheetId="4" state="hidden" r:id="rId1"/>
    <sheet name="TEXTOS" sheetId="7" state="hidden" r:id="rId2"/>
    <sheet name="INDEX" sheetId="27" r:id="rId3"/>
    <sheet name="1_GEN1" sheetId="1" r:id="rId4"/>
    <sheet name="2_TRAS" sheetId="12" r:id="rId5"/>
    <sheet name="3_GEN2" sheetId="14" r:id="rId6"/>
    <sheet name="4_SERV" sheetId="20" r:id="rId7"/>
    <sheet name="5_PEÇA" sheetId="18" r:id="rId8"/>
    <sheet name="CALC_HAC" sheetId="10" state="hidden" r:id="rId9"/>
    <sheet name="CALC_HC_SERV" sheetId="15" state="hidden" r:id="rId10"/>
    <sheet name="CALC_HC_PIEZA" sheetId="19" state="hidden" r:id="rId11"/>
    <sheet name="ESTIMACIONES" sheetId="13" state="hidden" r:id="rId12"/>
    <sheet name="HC_CAT" sheetId="21" r:id="rId13"/>
    <sheet name="HC_SERV" sheetId="24" r:id="rId14"/>
    <sheet name="HC_PEÇA" sheetId="25" r:id="rId15"/>
  </sheets>
  <definedNames>
    <definedName name="_xlnm._FilterDatabase" localSheetId="8" hidden="1">CALC_HAC!$A$1:$U$184</definedName>
    <definedName name="_xlnm._FilterDatabase" localSheetId="10" hidden="1">CALC_HC_PIEZA!$A$1:$Q$184</definedName>
    <definedName name="_xlnm._FilterDatabase" localSheetId="9" hidden="1">CALC_HC_SERV!$A$1:$O$184</definedName>
    <definedName name="G_2_EJE" localSheetId="14">OFFSET(HC_PEÇA!#REF!,1,0,HC_PEÇA!$L$46,1)</definedName>
    <definedName name="G_2_EJE" localSheetId="13">OFFSET(HC_SERV!#REF!,1,0,HC_SERV!#REF!,1)</definedName>
    <definedName name="G_2_EJE">OFFSET(HC_CAT!$G$59,1,0,HC_CAT!$H$83,1)</definedName>
    <definedName name="G_2_SERIE1" localSheetId="14">OFFSET(HC_PEÇA!#REF!,1,1,HC_PEÇA!$L$46,1)</definedName>
    <definedName name="G_2_SERIE1" localSheetId="13">OFFSET(HC_SERV!#REF!,1,1,HC_SERV!#REF!,1)</definedName>
    <definedName name="G_2_SERIE1">OFFSET(HC_CAT!$G$59,1,1,HC_CAT!$H$83,1)</definedName>
    <definedName name="G_2_SERIE2" localSheetId="14">OFFSET(HC_PEÇA!#REF!,1,2,HC_PEÇA!$L$46,1)</definedName>
    <definedName name="G_2_SERIE2" localSheetId="13">OFFSET(HC_SERV!#REF!,1,2,HC_SERV!#REF!,1)</definedName>
    <definedName name="G_2_SERIE2">OFFSET(HC_CAT!$G$59,1,2,HC_CAT!$H$83,1)</definedName>
    <definedName name="G_2_SERIE3" localSheetId="14">OFFSET(HC_PEÇA!#REF!,1,3,HC_PEÇA!$L$46,1)</definedName>
    <definedName name="G_2_SERIE3" localSheetId="13">OFFSET(HC_SERV!#REF!,1,3,HC_SERV!#REF!,1)</definedName>
    <definedName name="G_2_SERIE3">OFFSET(HC_CAT!$G$59,1,3,HC_CAT!$H$83,1)</definedName>
    <definedName name="L_ALC">TEXTOS!$AK$2:$AK$4</definedName>
    <definedName name="L_AVERIAS">TEXTOS!$BE$2:$BE$4</definedName>
    <definedName name="L_BAJAVOL">TEXTOS!$BC$2:$BC$4</definedName>
    <definedName name="L_C_BAIX">ESTIMACIONES!$F$227:$F$236</definedName>
    <definedName name="L_CAT2">TEXTOS!$E$2:$E$18</definedName>
    <definedName name="L_CAT3">TEXTOS!$F$2:$F$27</definedName>
    <definedName name="L_COMBUSTIBLES">TEXTOS!$B$2:$B$15</definedName>
    <definedName name="L_D_ELIM">TEXTOS!$X$2</definedName>
    <definedName name="L_D_ELIM_RECIC">TEXTOS!$AC$2:$AC$3</definedName>
    <definedName name="L_D_ELIM_REGEN">TEXTOS!$Z$2:$Z$3</definedName>
    <definedName name="L_D_ELIM_REGEN_REUTCAT">TEXTOS!$AA$2:$AA$4</definedName>
    <definedName name="L_D_MAT_RECUP">TEXTOS!$U$2</definedName>
    <definedName name="L_D_MAT_RECUP_RECIC">TEXTOS!$T$2:$T$3</definedName>
    <definedName name="L_D_MET_RECIC_RECUP">TEXTOS!$S$2</definedName>
    <definedName name="L_D_RECIC">TEXTOS!$AB$2</definedName>
    <definedName name="L_D_RECIC_FRAG">TEXTOS!$P$2:$P$3</definedName>
    <definedName name="L_D_RECIC_REGEN">TEXTOS!$Q$2:$Q$3</definedName>
    <definedName name="L_D_RECIC_VAL">TEXTOS!$V$2:$V$3</definedName>
    <definedName name="L_D_RECICRECUP_VAL_ELIM">TEXTOS!$L$2:$L$4</definedName>
    <definedName name="L_D_REUT">TEXTOS!$W$2</definedName>
    <definedName name="L_D_RSU_RECIC">TEXTOS!$AG$2:$AG$3</definedName>
    <definedName name="L_D_SEPAR_ELIM">TEXTOS!$AD$2:$AD$3</definedName>
    <definedName name="L_D_TODOS">TEXTOS!$AH$2:$AH$12</definedName>
    <definedName name="L_D_VAL">TEXTOS!$Y$2</definedName>
    <definedName name="L_D_VAL_ELIM">TEXTOS!$AE$2:$AE$3</definedName>
    <definedName name="L_D_VAL_INCIN_ELIM">TEXTOS!$K$2:$K$4</definedName>
    <definedName name="L_D_VAL_REGEN_EVAP_INCIN">TEXTOS!$AF$2:$AF$5</definedName>
    <definedName name="L_D_VAL_REGEN_INCIN">TEXTOS!$O$2:$O$4</definedName>
    <definedName name="L_D_VAL_REGEN_REUT">TEXTOS!$R$2:$R$4</definedName>
    <definedName name="L_DEMANDA">TEXTOS!$AX$2:$AX$4</definedName>
    <definedName name="L_DES_FDV">TEXTOS!$AJ$2:$AJ$23</definedName>
    <definedName name="L_DEST_FDV">TEXTOS!$AI$2:$AI$5</definedName>
    <definedName name="L_EDAD">TEXTOS!$AW$2:$AW$22</definedName>
    <definedName name="L_ELECTR">TEXTOS!$AO$2:$AO$175</definedName>
    <definedName name="L_ELIM_VAL_EVAP_INCIN">TEXTOS!$N$2:$N$5</definedName>
    <definedName name="L_FU">TEXTOS!$AP$2:$AP$4</definedName>
    <definedName name="L_MOTIVO">TEXTOS!$AZ$2:$AZ$4</definedName>
    <definedName name="L_PIEZAS">TEXTOS!$BI$2:$BI$9</definedName>
    <definedName name="L_PROVINCIA">TEXTOS!$BG$2:$BG$5</definedName>
    <definedName name="L_RECUP">TEXTOS!$BL$2:$BL$4</definedName>
    <definedName name="L_RECUPMATS_ELIM">TEXTOS!$M$2:$M$3</definedName>
    <definedName name="L_REFRIG">TEXTOS!$AT$2:$AT$41</definedName>
    <definedName name="L_S_N">TEXTOS!$H$2:$H$3</definedName>
    <definedName name="L_SINIESTRO">TEXTOS!$BB$2:$BB$5</definedName>
    <definedName name="L_TAM">TEXTOS!$AV$2:$AV$4</definedName>
    <definedName name="L_TIPO_EQ_REFRIG">TEXTOS!$AU$2:$AU$9</definedName>
    <definedName name="L_TR_AABA">TEXTOS!$AR$2:$AR$3</definedName>
    <definedName name="L_TR_AABA2">TEXTOS!$AS$2:$AS$4</definedName>
    <definedName name="L_TR_AARR">TEXTOS!$AQ$2:$AQ$4</definedName>
    <definedName name="L_X">TEXTOS!$AY$2:$AY$3</definedName>
    <definedName name="N_CAUSA_BAJA_PIEZA">'5_PEÇA'!$H$33</definedName>
    <definedName name="N_CAUSA_BAJA_SERV">'4_SERV'!$H$24</definedName>
    <definedName name="N_TIPO_BAJA_PIEZA">'5_PEÇA'!$H$35</definedName>
    <definedName name="N_TIPO_BAJA_SERV">'4_SERV'!$H$26</definedName>
    <definedName name="T_CAT3">TEXTOS!$F$2:$G$27</definedName>
    <definedName name="T_CATEG_GEI_ALC">TEXTOS!$AL$2:$AN$24</definedName>
    <definedName name="T_DENS">ESTIMACIONES!$C$36:$D$50</definedName>
    <definedName name="T_DESTINO_SIMPLE">TEXTOS!$I$2:$J$14</definedName>
    <definedName name="T_FE">FE!$B$16:$F$318</definedName>
    <definedName name="T_HC_ORG">CALC_HAC!$A$2:$I$184</definedName>
    <definedName name="T_MENU">TEXTOS!$BJ$2:$BK$10</definedName>
    <definedName name="T_MOTIVO">TEXTOS!$AZ$2:$BA$4</definedName>
    <definedName name="T_PESO_PIEZAS">ESTIMACIONES!$B$213:$E$221</definedName>
    <definedName name="T_PRECIP">ESTIMACIONES!$B$304:$C$307</definedName>
    <definedName name="T_RES_NP">ESTIMACIONES!$B$80:$F$91</definedName>
    <definedName name="T_RES_P">ESTIMACIONES!$B$63:$F$91</definedName>
    <definedName name="T_TIPO_EQ_REFRIG">ESTIMACIONES!$B$113:$E$121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25" l="1"/>
  <c r="D7" i="25"/>
  <c r="D7" i="12"/>
  <c r="D7" i="14"/>
  <c r="D7" i="20"/>
  <c r="D7" i="18"/>
  <c r="D7" i="21"/>
  <c r="D7" i="24"/>
  <c r="D7" i="1"/>
  <c r="I8" i="27"/>
  <c r="H8" i="27"/>
  <c r="I8" i="1"/>
  <c r="H8" i="1"/>
  <c r="I8" i="12"/>
  <c r="H8" i="12"/>
  <c r="I8" i="14"/>
  <c r="H8" i="14"/>
  <c r="I8" i="20"/>
  <c r="H8" i="20"/>
  <c r="I8" i="18"/>
  <c r="H8" i="18"/>
  <c r="I8" i="21"/>
  <c r="H8" i="21"/>
  <c r="I8" i="24"/>
  <c r="H8" i="24"/>
  <c r="B295" i="19"/>
  <c r="B279" i="19"/>
  <c r="B327" i="15"/>
  <c r="B277" i="15" l="1"/>
  <c r="E50" i="14"/>
  <c r="J31" i="14"/>
  <c r="J50" i="14" s="1"/>
  <c r="C277" i="15" s="1"/>
  <c r="C279" i="19" s="1"/>
  <c r="J8" i="18"/>
  <c r="J7" i="18"/>
  <c r="J6" i="18"/>
  <c r="J4" i="18"/>
  <c r="J8" i="20"/>
  <c r="J7" i="20"/>
  <c r="J6" i="20"/>
  <c r="J4" i="20"/>
  <c r="J8" i="14"/>
  <c r="J7" i="14"/>
  <c r="J6" i="14"/>
  <c r="J4" i="14"/>
  <c r="J8" i="12"/>
  <c r="J7" i="12"/>
  <c r="J6" i="12"/>
  <c r="J4" i="12"/>
  <c r="J8" i="1"/>
  <c r="J7" i="1"/>
  <c r="J6" i="1"/>
  <c r="J4" i="1"/>
  <c r="AH10" i="7" l="1"/>
  <c r="AH11" i="7"/>
  <c r="AH5" i="7"/>
  <c r="AH12" i="7"/>
  <c r="AH9" i="7"/>
  <c r="AA4" i="7"/>
  <c r="H67" i="13"/>
  <c r="AA3" i="7"/>
  <c r="AA2" i="7"/>
  <c r="H86" i="13"/>
  <c r="K3" i="7"/>
  <c r="K4" i="7"/>
  <c r="K2" i="7"/>
  <c r="H84" i="13"/>
  <c r="H82" i="13"/>
  <c r="H81" i="13"/>
  <c r="P3" i="7"/>
  <c r="P2" i="7"/>
  <c r="J13" i="7"/>
  <c r="J14" i="7"/>
  <c r="H80" i="13"/>
  <c r="M3" i="7"/>
  <c r="M2" i="7"/>
  <c r="H75" i="13"/>
  <c r="N5" i="7"/>
  <c r="N4" i="7"/>
  <c r="N3" i="7"/>
  <c r="N2" i="7"/>
  <c r="H70" i="13"/>
  <c r="H74" i="13"/>
  <c r="L4" i="7"/>
  <c r="L3" i="7"/>
  <c r="L2" i="7"/>
  <c r="H69" i="13"/>
  <c r="AD2" i="7"/>
  <c r="AD3" i="7"/>
  <c r="H73" i="13"/>
  <c r="O4" i="7"/>
  <c r="J12" i="7"/>
  <c r="AF5" i="7"/>
  <c r="J11" i="7"/>
  <c r="H64" i="13"/>
  <c r="Q2" i="7"/>
  <c r="Q3" i="7"/>
  <c r="G20" i="24" l="1"/>
  <c r="G19" i="24"/>
  <c r="G18" i="24"/>
  <c r="G17" i="24"/>
  <c r="G16" i="24"/>
  <c r="G15" i="24"/>
  <c r="G14" i="24"/>
  <c r="G13" i="24"/>
  <c r="D15" i="24"/>
  <c r="D14" i="24"/>
  <c r="G23" i="25"/>
  <c r="G22" i="25"/>
  <c r="G21" i="25"/>
  <c r="G20" i="25"/>
  <c r="G19" i="25"/>
  <c r="G18" i="25"/>
  <c r="D17" i="25"/>
  <c r="D18" i="25"/>
  <c r="G17" i="25"/>
  <c r="G16" i="25"/>
  <c r="G15" i="25"/>
  <c r="G14" i="25"/>
  <c r="N141" i="21"/>
  <c r="N142" i="21"/>
  <c r="N143" i="21"/>
  <c r="N144" i="21"/>
  <c r="N145" i="21"/>
  <c r="N146" i="21"/>
  <c r="N147" i="21"/>
  <c r="N148" i="21"/>
  <c r="N149" i="21"/>
  <c r="N150" i="21"/>
  <c r="N151" i="21"/>
  <c r="N152" i="21"/>
  <c r="N153" i="21"/>
  <c r="N154" i="21"/>
  <c r="N155" i="21"/>
  <c r="N156" i="21"/>
  <c r="N157" i="21"/>
  <c r="N158" i="21"/>
  <c r="N159" i="21"/>
  <c r="N160" i="21"/>
  <c r="K7" i="25"/>
  <c r="K6" i="25"/>
  <c r="K7" i="24"/>
  <c r="K6" i="24"/>
  <c r="K7" i="21"/>
  <c r="K6" i="21"/>
  <c r="I8" i="25"/>
  <c r="H8" i="25"/>
  <c r="E8" i="25"/>
  <c r="I7" i="25"/>
  <c r="H7" i="25"/>
  <c r="G7" i="25"/>
  <c r="F7" i="25"/>
  <c r="E7" i="25"/>
  <c r="E8" i="24"/>
  <c r="I7" i="24"/>
  <c r="H7" i="24"/>
  <c r="G7" i="24"/>
  <c r="F7" i="24"/>
  <c r="E7" i="24"/>
  <c r="E8" i="21"/>
  <c r="I7" i="21"/>
  <c r="H7" i="21"/>
  <c r="G7" i="21"/>
  <c r="F7" i="21"/>
  <c r="E7" i="21"/>
  <c r="E8" i="18"/>
  <c r="I7" i="18"/>
  <c r="H7" i="18"/>
  <c r="G7" i="18"/>
  <c r="F7" i="18"/>
  <c r="E7" i="18"/>
  <c r="E8" i="20"/>
  <c r="I7" i="20"/>
  <c r="H7" i="20"/>
  <c r="G7" i="20"/>
  <c r="F7" i="20"/>
  <c r="E7" i="20"/>
  <c r="E8" i="14"/>
  <c r="I7" i="14"/>
  <c r="H7" i="14"/>
  <c r="G7" i="14"/>
  <c r="F7" i="14"/>
  <c r="E7" i="14"/>
  <c r="E8" i="12"/>
  <c r="I7" i="12"/>
  <c r="H7" i="12"/>
  <c r="G7" i="12"/>
  <c r="F7" i="12"/>
  <c r="E7" i="12"/>
  <c r="E8" i="1"/>
  <c r="I7" i="1"/>
  <c r="H7" i="1"/>
  <c r="G7" i="1"/>
  <c r="F7" i="1"/>
  <c r="E7" i="1"/>
  <c r="H37" i="27"/>
  <c r="H36" i="27"/>
  <c r="H34" i="27"/>
  <c r="H35" i="27"/>
  <c r="H33" i="27"/>
  <c r="H25" i="27"/>
  <c r="H29" i="27"/>
  <c r="H26" i="27"/>
  <c r="H27" i="27"/>
  <c r="H28" i="27"/>
  <c r="H21" i="27"/>
  <c r="H19" i="27"/>
  <c r="H20" i="27"/>
  <c r="D4" i="27"/>
  <c r="F4" i="27" s="1"/>
  <c r="J8" i="27"/>
  <c r="E8" i="27"/>
  <c r="J7" i="27"/>
  <c r="I7" i="27"/>
  <c r="H7" i="27"/>
  <c r="G7" i="27"/>
  <c r="F7" i="27"/>
  <c r="E7" i="27"/>
  <c r="D7" i="27"/>
  <c r="J6" i="27"/>
  <c r="D6" i="27"/>
  <c r="J4" i="27"/>
  <c r="D3" i="27"/>
  <c r="A1" i="27"/>
  <c r="D4" i="24"/>
  <c r="F4" i="24" s="1"/>
  <c r="D4" i="25"/>
  <c r="F4" i="25" s="1"/>
  <c r="D6" i="25"/>
  <c r="D3" i="25"/>
  <c r="A1" i="25"/>
  <c r="D6" i="24"/>
  <c r="D3" i="24"/>
  <c r="A1" i="24"/>
  <c r="D4" i="21"/>
  <c r="F4" i="21" s="1"/>
  <c r="D4" i="18"/>
  <c r="F4" i="18" s="1"/>
  <c r="D4" i="20"/>
  <c r="F4" i="20" s="1"/>
  <c r="D4" i="14"/>
  <c r="F4" i="14" s="1"/>
  <c r="D4" i="12"/>
  <c r="F4" i="12" s="1"/>
  <c r="D6" i="21"/>
  <c r="D3" i="21"/>
  <c r="A1" i="21"/>
  <c r="D6" i="18"/>
  <c r="D3" i="18"/>
  <c r="A1" i="18"/>
  <c r="D6" i="20"/>
  <c r="D3" i="20"/>
  <c r="A1" i="20"/>
  <c r="C400" i="15"/>
  <c r="C401" i="15"/>
  <c r="B403" i="15"/>
  <c r="C403" i="15"/>
  <c r="D403" i="15"/>
  <c r="B404" i="15"/>
  <c r="C404" i="15"/>
  <c r="D404" i="15"/>
  <c r="E51" i="14"/>
  <c r="E17" i="14"/>
  <c r="D6" i="14"/>
  <c r="D3" i="14"/>
  <c r="A1" i="14"/>
  <c r="D127" i="1"/>
  <c r="D102" i="1"/>
  <c r="D89" i="1"/>
  <c r="D68" i="1"/>
  <c r="D61" i="1"/>
  <c r="D33" i="1"/>
  <c r="D23" i="1"/>
  <c r="E301" i="15"/>
  <c r="E302" i="15"/>
  <c r="E300" i="15"/>
  <c r="F32" i="12"/>
  <c r="F33" i="12"/>
  <c r="F31" i="12"/>
  <c r="F17" i="12"/>
  <c r="D6" i="12"/>
  <c r="D3" i="12"/>
  <c r="A1" i="12"/>
  <c r="A1" i="1"/>
  <c r="C402" i="15" l="1"/>
  <c r="C407" i="15" s="1"/>
  <c r="C315" i="19" s="1"/>
  <c r="E21" i="1" l="1"/>
  <c r="D6" i="1"/>
  <c r="D4" i="1"/>
  <c r="F4" i="1" s="1"/>
  <c r="D3" i="1"/>
  <c r="N140" i="21"/>
  <c r="D141" i="21"/>
  <c r="D142" i="21"/>
  <c r="D143" i="21"/>
  <c r="D144" i="21"/>
  <c r="D145" i="21"/>
  <c r="D146" i="21"/>
  <c r="D147" i="21"/>
  <c r="D148" i="21"/>
  <c r="D149" i="21"/>
  <c r="D150" i="21"/>
  <c r="D151" i="21"/>
  <c r="D152" i="21"/>
  <c r="D153" i="21"/>
  <c r="D154" i="21"/>
  <c r="D155" i="21"/>
  <c r="D156" i="21"/>
  <c r="D157" i="21"/>
  <c r="D158" i="21"/>
  <c r="D159" i="21"/>
  <c r="D140" i="21"/>
  <c r="C263" i="10"/>
  <c r="E160" i="21" s="1"/>
  <c r="N111" i="24"/>
  <c r="N110" i="24"/>
  <c r="N109" i="24"/>
  <c r="N108" i="24"/>
  <c r="N107" i="24"/>
  <c r="N106" i="24"/>
  <c r="N105" i="24"/>
  <c r="N104" i="24"/>
  <c r="N103" i="24"/>
  <c r="N102" i="24"/>
  <c r="N101" i="24"/>
  <c r="N100" i="24"/>
  <c r="N99" i="24"/>
  <c r="N98" i="24"/>
  <c r="N97" i="24"/>
  <c r="N96" i="24"/>
  <c r="N95" i="24"/>
  <c r="N94" i="24"/>
  <c r="N93" i="24"/>
  <c r="N92" i="24"/>
  <c r="N91" i="24"/>
  <c r="D92" i="24"/>
  <c r="D93" i="24"/>
  <c r="D94" i="24"/>
  <c r="D95" i="24"/>
  <c r="D96" i="24"/>
  <c r="D97" i="24"/>
  <c r="D98" i="24"/>
  <c r="D99" i="24"/>
  <c r="D100" i="24"/>
  <c r="D101" i="24"/>
  <c r="D102" i="24"/>
  <c r="D103" i="24"/>
  <c r="D104" i="24"/>
  <c r="D105" i="24"/>
  <c r="D106" i="24"/>
  <c r="D107" i="24"/>
  <c r="D108" i="24"/>
  <c r="D109" i="24"/>
  <c r="D110" i="24"/>
  <c r="D91" i="24"/>
  <c r="C238" i="15"/>
  <c r="E111" i="24" s="1"/>
  <c r="E65" i="13"/>
  <c r="N96" i="25"/>
  <c r="N97" i="25"/>
  <c r="N98" i="25"/>
  <c r="N99" i="25"/>
  <c r="N100" i="25"/>
  <c r="N101" i="25"/>
  <c r="N102" i="25"/>
  <c r="N103" i="25"/>
  <c r="N104" i="25"/>
  <c r="N105" i="25"/>
  <c r="N106" i="25"/>
  <c r="N107" i="25"/>
  <c r="N108" i="25"/>
  <c r="N109" i="25"/>
  <c r="N110" i="25"/>
  <c r="N111" i="25"/>
  <c r="N112" i="25"/>
  <c r="N113" i="25"/>
  <c r="N114" i="25"/>
  <c r="N115" i="25"/>
  <c r="N95" i="25"/>
  <c r="C244" i="19"/>
  <c r="E115" i="25" s="1"/>
  <c r="D96" i="25"/>
  <c r="D97" i="25"/>
  <c r="D98" i="25"/>
  <c r="D99" i="25"/>
  <c r="D100" i="25"/>
  <c r="D101" i="25"/>
  <c r="D102" i="25"/>
  <c r="D103" i="25"/>
  <c r="D104" i="25"/>
  <c r="D105" i="25"/>
  <c r="D106" i="25"/>
  <c r="D107" i="25"/>
  <c r="D108" i="25"/>
  <c r="D109" i="25"/>
  <c r="D110" i="25"/>
  <c r="D111" i="25"/>
  <c r="D112" i="25"/>
  <c r="D113" i="25"/>
  <c r="D114" i="25"/>
  <c r="D95" i="25"/>
  <c r="J10" i="7"/>
  <c r="I30" i="25"/>
  <c r="I29" i="25"/>
  <c r="I28" i="25"/>
  <c r="I27" i="25"/>
  <c r="J61" i="25"/>
  <c r="J46" i="25"/>
  <c r="J47" i="25"/>
  <c r="J48" i="25"/>
  <c r="J49" i="25"/>
  <c r="J50" i="25"/>
  <c r="J51" i="25"/>
  <c r="J52" i="25"/>
  <c r="J53" i="25"/>
  <c r="J54" i="25"/>
  <c r="J55" i="25"/>
  <c r="J56" i="25"/>
  <c r="J57" i="25"/>
  <c r="J58" i="25"/>
  <c r="J59" i="25"/>
  <c r="J60" i="25"/>
  <c r="J45" i="25"/>
  <c r="E61" i="25"/>
  <c r="H65" i="25"/>
  <c r="G65" i="25"/>
  <c r="F65" i="25"/>
  <c r="D30" i="25"/>
  <c r="AA197" i="19"/>
  <c r="Z197" i="19"/>
  <c r="Y197" i="19"/>
  <c r="R195" i="15"/>
  <c r="Q195" i="15"/>
  <c r="H60" i="24"/>
  <c r="G60" i="24"/>
  <c r="F60" i="24"/>
  <c r="I24" i="24"/>
  <c r="I25" i="24"/>
  <c r="I26" i="24"/>
  <c r="D27" i="24"/>
  <c r="I27" i="24"/>
  <c r="J57" i="24"/>
  <c r="E57" i="24"/>
  <c r="J56" i="24"/>
  <c r="J55" i="24"/>
  <c r="J54" i="24"/>
  <c r="J53" i="24"/>
  <c r="J52" i="24"/>
  <c r="J51" i="24"/>
  <c r="J50" i="24"/>
  <c r="J49" i="24"/>
  <c r="J48" i="24"/>
  <c r="J47" i="24"/>
  <c r="J46" i="24"/>
  <c r="J45" i="24"/>
  <c r="J44" i="24"/>
  <c r="J43" i="24"/>
  <c r="J42" i="24"/>
  <c r="J41" i="24"/>
  <c r="P195" i="15"/>
  <c r="H108" i="21"/>
  <c r="G108" i="21"/>
  <c r="F108" i="21"/>
  <c r="K207" i="10"/>
  <c r="K206" i="10"/>
  <c r="K205" i="10"/>
  <c r="K204" i="10"/>
  <c r="K203" i="10"/>
  <c r="K202" i="10"/>
  <c r="K201" i="10"/>
  <c r="K200" i="10"/>
  <c r="K199" i="10"/>
  <c r="K198" i="10"/>
  <c r="K196" i="10"/>
  <c r="K195" i="10"/>
  <c r="K194" i="10"/>
  <c r="K192" i="10"/>
  <c r="K191" i="10"/>
  <c r="K197" i="10"/>
  <c r="K193" i="10"/>
  <c r="U190" i="10"/>
  <c r="T190" i="10"/>
  <c r="S190" i="10"/>
  <c r="J59" i="21"/>
  <c r="I59" i="21"/>
  <c r="H59" i="21"/>
  <c r="U210" i="10"/>
  <c r="T210" i="10"/>
  <c r="S210" i="10"/>
  <c r="E212" i="10"/>
  <c r="E213" i="10"/>
  <c r="E214" i="10"/>
  <c r="E215" i="10"/>
  <c r="E218" i="10"/>
  <c r="E221" i="10"/>
  <c r="E222" i="10"/>
  <c r="E223" i="10"/>
  <c r="E224" i="10"/>
  <c r="E225" i="10"/>
  <c r="E226" i="10"/>
  <c r="E227" i="10"/>
  <c r="E228" i="10"/>
  <c r="E229" i="10"/>
  <c r="E230" i="10"/>
  <c r="E231" i="10"/>
  <c r="E232" i="10"/>
  <c r="E233" i="10"/>
  <c r="E234" i="10"/>
  <c r="E235" i="10"/>
  <c r="E220" i="10"/>
  <c r="E217" i="10"/>
  <c r="E211" i="10"/>
  <c r="K188" i="10"/>
  <c r="K187" i="10"/>
  <c r="K186" i="10"/>
  <c r="L234" i="10"/>
  <c r="L235" i="10"/>
  <c r="L213" i="10"/>
  <c r="L215" i="10"/>
  <c r="L218" i="10"/>
  <c r="L222" i="10"/>
  <c r="L225" i="10"/>
  <c r="L226" i="10"/>
  <c r="L227" i="10"/>
  <c r="L228" i="10"/>
  <c r="L230" i="10"/>
  <c r="L231" i="10"/>
  <c r="L232" i="10"/>
  <c r="L233" i="10"/>
  <c r="T200" i="10" l="1"/>
  <c r="G118" i="21" s="1"/>
  <c r="U193" i="10"/>
  <c r="H111" i="21" s="1"/>
  <c r="U191" i="10"/>
  <c r="H109" i="21" s="1"/>
  <c r="T197" i="10"/>
  <c r="G115" i="21" s="1"/>
  <c r="U197" i="10"/>
  <c r="H115" i="21" s="1"/>
  <c r="T194" i="10"/>
  <c r="G112" i="21" s="1"/>
  <c r="S191" i="10"/>
  <c r="F109" i="21" s="1"/>
  <c r="T196" i="10"/>
  <c r="G114" i="21" s="1"/>
  <c r="S201" i="10"/>
  <c r="F119" i="21" s="1"/>
  <c r="S205" i="10"/>
  <c r="F123" i="21" s="1"/>
  <c r="S196" i="10"/>
  <c r="F114" i="21" s="1"/>
  <c r="S200" i="10"/>
  <c r="F118" i="21" s="1"/>
  <c r="S204" i="10"/>
  <c r="F122" i="21" s="1"/>
  <c r="S194" i="10"/>
  <c r="F112" i="21" s="1"/>
  <c r="T192" i="10"/>
  <c r="G110" i="21" s="1"/>
  <c r="S192" i="10"/>
  <c r="F110" i="21" s="1"/>
  <c r="T198" i="10"/>
  <c r="G116" i="21" s="1"/>
  <c r="S198" i="10"/>
  <c r="F116" i="21" s="1"/>
  <c r="T202" i="10"/>
  <c r="G120" i="21" s="1"/>
  <c r="S202" i="10"/>
  <c r="F120" i="21" s="1"/>
  <c r="T206" i="10"/>
  <c r="G124" i="21" s="1"/>
  <c r="S206" i="10"/>
  <c r="F124" i="21" s="1"/>
  <c r="S199" i="10"/>
  <c r="F117" i="21" s="1"/>
  <c r="S203" i="10"/>
  <c r="F121" i="21" s="1"/>
  <c r="S207" i="10"/>
  <c r="F125" i="21" s="1"/>
  <c r="S195" i="10"/>
  <c r="F113" i="21" s="1"/>
  <c r="T207" i="10"/>
  <c r="G125" i="21" s="1"/>
  <c r="T205" i="10"/>
  <c r="G123" i="21" s="1"/>
  <c r="T203" i="10"/>
  <c r="G121" i="21" s="1"/>
  <c r="T201" i="10"/>
  <c r="G119" i="21" s="1"/>
  <c r="T199" i="10"/>
  <c r="G117" i="21" s="1"/>
  <c r="T195" i="10"/>
  <c r="G113" i="21" s="1"/>
  <c r="T193" i="10"/>
  <c r="G111" i="21" s="1"/>
  <c r="T204" i="10"/>
  <c r="G122" i="21" s="1"/>
  <c r="J105" i="21" l="1"/>
  <c r="J104" i="21"/>
  <c r="J103" i="21"/>
  <c r="J102" i="21"/>
  <c r="J101" i="21"/>
  <c r="J100" i="21"/>
  <c r="J99" i="21"/>
  <c r="J98" i="21"/>
  <c r="J97" i="21"/>
  <c r="J96" i="21"/>
  <c r="J95" i="21"/>
  <c r="J94" i="21"/>
  <c r="J93" i="21"/>
  <c r="J92" i="21"/>
  <c r="J91" i="21"/>
  <c r="J90" i="21"/>
  <c r="J89" i="21"/>
  <c r="J88" i="21"/>
  <c r="O57" i="21"/>
  <c r="E57" i="21"/>
  <c r="E105" i="21"/>
  <c r="O56" i="21" l="1"/>
  <c r="O55" i="21"/>
  <c r="O54" i="21"/>
  <c r="O53" i="21"/>
  <c r="O52" i="21"/>
  <c r="O51" i="21"/>
  <c r="O50" i="21"/>
  <c r="O49" i="21"/>
  <c r="O48" i="21"/>
  <c r="O47" i="21"/>
  <c r="O46" i="21"/>
  <c r="O45" i="21"/>
  <c r="O44" i="21"/>
  <c r="O43" i="21"/>
  <c r="O42" i="21"/>
  <c r="O41" i="21"/>
  <c r="O39" i="21"/>
  <c r="O38" i="21"/>
  <c r="O36" i="21"/>
  <c r="O35" i="21"/>
  <c r="O34" i="21"/>
  <c r="O33" i="21"/>
  <c r="O32" i="21"/>
  <c r="N34" i="21"/>
  <c r="N36" i="21"/>
  <c r="N39" i="21"/>
  <c r="N43" i="21"/>
  <c r="N46" i="21"/>
  <c r="N47" i="21"/>
  <c r="N48" i="21"/>
  <c r="N49" i="21"/>
  <c r="N51" i="21"/>
  <c r="N52" i="21"/>
  <c r="N53" i="21"/>
  <c r="N54" i="21"/>
  <c r="N55" i="21"/>
  <c r="N56" i="21"/>
  <c r="I16" i="21"/>
  <c r="D16" i="21"/>
  <c r="I14" i="21"/>
  <c r="I15" i="21"/>
  <c r="I13" i="21"/>
  <c r="D14" i="21"/>
  <c r="D15" i="21"/>
  <c r="D13" i="21"/>
  <c r="C416" i="19"/>
  <c r="M192" i="19"/>
  <c r="M191" i="19"/>
  <c r="D29" i="25" s="1"/>
  <c r="M190" i="19"/>
  <c r="D28" i="25" s="1"/>
  <c r="M189" i="19"/>
  <c r="D27" i="25" s="1"/>
  <c r="B213" i="19"/>
  <c r="B214" i="19"/>
  <c r="X214" i="19" s="1"/>
  <c r="B199" i="19"/>
  <c r="B200" i="19"/>
  <c r="B201" i="19"/>
  <c r="B202" i="19"/>
  <c r="B203" i="19"/>
  <c r="B204" i="19"/>
  <c r="B205" i="19"/>
  <c r="B206" i="19"/>
  <c r="B207" i="19"/>
  <c r="B208" i="19"/>
  <c r="B209" i="19"/>
  <c r="B210" i="19"/>
  <c r="B211" i="19"/>
  <c r="B212" i="19"/>
  <c r="B198" i="19"/>
  <c r="C352" i="19"/>
  <c r="C351" i="19" s="1"/>
  <c r="C531" i="15"/>
  <c r="B342" i="19"/>
  <c r="B521" i="15"/>
  <c r="C332" i="19"/>
  <c r="C331" i="19"/>
  <c r="C321" i="19"/>
  <c r="B324" i="19"/>
  <c r="F298" i="19"/>
  <c r="E298" i="19"/>
  <c r="F330" i="15"/>
  <c r="E330" i="15"/>
  <c r="B286" i="19"/>
  <c r="B287" i="19"/>
  <c r="B288" i="19"/>
  <c r="B289" i="19"/>
  <c r="B290" i="19"/>
  <c r="B291" i="19"/>
  <c r="B292" i="19"/>
  <c r="B293" i="19"/>
  <c r="B294" i="19"/>
  <c r="B285" i="19"/>
  <c r="O164" i="19"/>
  <c r="O163" i="19"/>
  <c r="O162" i="19"/>
  <c r="O161" i="19"/>
  <c r="O159" i="19"/>
  <c r="O158" i="19"/>
  <c r="O157" i="19"/>
  <c r="O156" i="19"/>
  <c r="O155" i="19"/>
  <c r="O154" i="19"/>
  <c r="O153" i="19"/>
  <c r="O152" i="19"/>
  <c r="O151" i="19"/>
  <c r="O150" i="19"/>
  <c r="O149" i="19"/>
  <c r="O148" i="19"/>
  <c r="O147" i="19"/>
  <c r="N147" i="19" s="1"/>
  <c r="O146" i="19"/>
  <c r="N146" i="19" s="1"/>
  <c r="O145" i="19"/>
  <c r="O144" i="19"/>
  <c r="O143" i="19"/>
  <c r="O142" i="19"/>
  <c r="O141" i="19"/>
  <c r="O140" i="19"/>
  <c r="O139" i="19"/>
  <c r="O138" i="19"/>
  <c r="O137" i="19"/>
  <c r="O127" i="19"/>
  <c r="O126" i="19"/>
  <c r="O125" i="19"/>
  <c r="O124" i="19"/>
  <c r="O123" i="19"/>
  <c r="O122" i="19"/>
  <c r="O121" i="19"/>
  <c r="O120" i="19"/>
  <c r="O119" i="19"/>
  <c r="N119" i="19" s="1"/>
  <c r="O118" i="19"/>
  <c r="N118" i="19" s="1"/>
  <c r="O117" i="19"/>
  <c r="N117" i="19" s="1"/>
  <c r="O116" i="19"/>
  <c r="N116" i="19" s="1"/>
  <c r="O115" i="19"/>
  <c r="N115" i="19" s="1"/>
  <c r="O114" i="19"/>
  <c r="N114" i="19" s="1"/>
  <c r="O113" i="19"/>
  <c r="N113" i="19" s="1"/>
  <c r="O112" i="19"/>
  <c r="N112" i="19" s="1"/>
  <c r="O111" i="19"/>
  <c r="O110" i="19"/>
  <c r="O109" i="19"/>
  <c r="O108" i="19"/>
  <c r="O107" i="19"/>
  <c r="N107" i="19" s="1"/>
  <c r="O106" i="19"/>
  <c r="N106" i="19" s="1"/>
  <c r="O105" i="19"/>
  <c r="N105" i="19" s="1"/>
  <c r="O104" i="19"/>
  <c r="N104" i="19" s="1"/>
  <c r="O103" i="19"/>
  <c r="N103" i="19" s="1"/>
  <c r="L103" i="10"/>
  <c r="L104" i="10"/>
  <c r="O99" i="19"/>
  <c r="O98" i="19"/>
  <c r="O97" i="19"/>
  <c r="O45" i="19"/>
  <c r="N45" i="19" s="1"/>
  <c r="O44" i="19"/>
  <c r="N44" i="19" s="1"/>
  <c r="O96" i="19"/>
  <c r="N96" i="19" s="1"/>
  <c r="O95" i="19"/>
  <c r="O94" i="19"/>
  <c r="O93" i="19"/>
  <c r="O92" i="19"/>
  <c r="O90" i="19"/>
  <c r="O89" i="19"/>
  <c r="O88" i="19"/>
  <c r="O87" i="19"/>
  <c r="O86" i="19"/>
  <c r="O85" i="19"/>
  <c r="O84" i="19"/>
  <c r="O77" i="19"/>
  <c r="N77" i="19" s="1"/>
  <c r="O78" i="19"/>
  <c r="N78" i="19" s="1"/>
  <c r="O75" i="19"/>
  <c r="O76" i="19"/>
  <c r="O79" i="19"/>
  <c r="O80" i="19"/>
  <c r="O81" i="19"/>
  <c r="O82" i="19"/>
  <c r="O83" i="19"/>
  <c r="O74" i="19"/>
  <c r="O73" i="19"/>
  <c r="O72" i="19"/>
  <c r="O71" i="19"/>
  <c r="O70" i="19"/>
  <c r="O69" i="19"/>
  <c r="O68" i="19"/>
  <c r="O53" i="19"/>
  <c r="N53" i="19" s="1"/>
  <c r="O52" i="19"/>
  <c r="N52" i="19" s="1"/>
  <c r="O50" i="19"/>
  <c r="N50" i="19" s="1"/>
  <c r="O49" i="19"/>
  <c r="N49" i="19" s="1"/>
  <c r="L49" i="10"/>
  <c r="L50" i="10"/>
  <c r="O51" i="19"/>
  <c r="N51" i="19" s="1"/>
  <c r="O57" i="19"/>
  <c r="O56" i="19"/>
  <c r="O55" i="19"/>
  <c r="O54" i="19"/>
  <c r="O39" i="19"/>
  <c r="O38" i="19"/>
  <c r="O37" i="19"/>
  <c r="O36" i="19"/>
  <c r="O35" i="19"/>
  <c r="O34" i="19"/>
  <c r="O33" i="19"/>
  <c r="O32" i="19"/>
  <c r="O31" i="19"/>
  <c r="N31" i="19" s="1"/>
  <c r="O30" i="19"/>
  <c r="N30" i="19" s="1"/>
  <c r="O29" i="19"/>
  <c r="N29" i="19" s="1"/>
  <c r="O28" i="19"/>
  <c r="N28" i="19" s="1"/>
  <c r="O27" i="19"/>
  <c r="N27" i="19" s="1"/>
  <c r="O26" i="19"/>
  <c r="N26" i="19" s="1"/>
  <c r="O25" i="19"/>
  <c r="N25" i="19" s="1"/>
  <c r="O24" i="19"/>
  <c r="N24" i="19" s="1"/>
  <c r="O13" i="19"/>
  <c r="O14" i="19"/>
  <c r="O15" i="19"/>
  <c r="O16" i="19"/>
  <c r="O17" i="19"/>
  <c r="O18" i="19"/>
  <c r="O19" i="19"/>
  <c r="O12" i="19"/>
  <c r="O4" i="19"/>
  <c r="N4" i="19" s="1"/>
  <c r="O5" i="19"/>
  <c r="N5" i="19" s="1"/>
  <c r="O6" i="19"/>
  <c r="N6" i="19" s="1"/>
  <c r="O7" i="19"/>
  <c r="N7" i="19" s="1"/>
  <c r="O8" i="19"/>
  <c r="N8" i="19" s="1"/>
  <c r="O9" i="19"/>
  <c r="N9" i="19" s="1"/>
  <c r="O10" i="19"/>
  <c r="N10" i="19" s="1"/>
  <c r="O11" i="19"/>
  <c r="N11" i="19" s="1"/>
  <c r="O3" i="19"/>
  <c r="N3" i="19" s="1"/>
  <c r="O2" i="19"/>
  <c r="N2" i="19" s="1"/>
  <c r="C270" i="19"/>
  <c r="G391" i="19"/>
  <c r="G392" i="19"/>
  <c r="G393" i="19"/>
  <c r="G390" i="19"/>
  <c r="G383" i="19"/>
  <c r="G384" i="19"/>
  <c r="G385" i="19"/>
  <c r="G386" i="19"/>
  <c r="G387" i="19"/>
  <c r="G388" i="19"/>
  <c r="G389" i="19"/>
  <c r="G382" i="19"/>
  <c r="G373" i="19"/>
  <c r="G374" i="19"/>
  <c r="G375" i="19"/>
  <c r="G372" i="19"/>
  <c r="G361" i="19"/>
  <c r="G362" i="19"/>
  <c r="G363" i="19"/>
  <c r="G364" i="19"/>
  <c r="G365" i="19"/>
  <c r="G366" i="19"/>
  <c r="G367" i="19"/>
  <c r="G368" i="19"/>
  <c r="G369" i="19"/>
  <c r="G370" i="19"/>
  <c r="G371" i="19"/>
  <c r="G360" i="19"/>
  <c r="D221" i="13"/>
  <c r="E221" i="13"/>
  <c r="C221" i="13"/>
  <c r="E213" i="13"/>
  <c r="D213" i="13"/>
  <c r="C213" i="13"/>
  <c r="I202" i="13"/>
  <c r="C215" i="13" s="1"/>
  <c r="I203" i="13"/>
  <c r="C216" i="13" s="1"/>
  <c r="I204" i="13"/>
  <c r="C217" i="13" s="1"/>
  <c r="I205" i="13"/>
  <c r="C218" i="13" s="1"/>
  <c r="I206" i="13"/>
  <c r="C219" i="13" s="1"/>
  <c r="I207" i="13"/>
  <c r="C220" i="13" s="1"/>
  <c r="I201" i="13"/>
  <c r="C214" i="13" s="1"/>
  <c r="K200" i="13"/>
  <c r="J200" i="13"/>
  <c r="I200" i="13"/>
  <c r="G176" i="13"/>
  <c r="G181" i="13"/>
  <c r="D200" i="13"/>
  <c r="H200" i="13" s="1"/>
  <c r="E200" i="13"/>
  <c r="G200" i="13" s="1"/>
  <c r="C200" i="13"/>
  <c r="F200" i="13" s="1"/>
  <c r="B202" i="13"/>
  <c r="B215" i="13" s="1"/>
  <c r="B203" i="13"/>
  <c r="B216" i="13" s="1"/>
  <c r="B204" i="13"/>
  <c r="B217" i="13" s="1"/>
  <c r="B205" i="13"/>
  <c r="B218" i="13" s="1"/>
  <c r="B206" i="13"/>
  <c r="B219" i="13" s="1"/>
  <c r="B207" i="13"/>
  <c r="B220" i="13" s="1"/>
  <c r="B208" i="13"/>
  <c r="B221" i="13" s="1"/>
  <c r="B201" i="13"/>
  <c r="B214" i="13" s="1"/>
  <c r="B393" i="19"/>
  <c r="B392" i="19"/>
  <c r="B391" i="19"/>
  <c r="B390" i="19"/>
  <c r="B382" i="19"/>
  <c r="B383" i="19"/>
  <c r="B384" i="19"/>
  <c r="B385" i="19"/>
  <c r="B386" i="19"/>
  <c r="B387" i="19"/>
  <c r="B388" i="19"/>
  <c r="B389" i="19"/>
  <c r="B375" i="19"/>
  <c r="B374" i="19"/>
  <c r="B373" i="19"/>
  <c r="B372" i="19"/>
  <c r="B361" i="19"/>
  <c r="B362" i="19"/>
  <c r="B363" i="19"/>
  <c r="B364" i="19"/>
  <c r="B365" i="19"/>
  <c r="B366" i="19"/>
  <c r="B367" i="19"/>
  <c r="B368" i="19"/>
  <c r="B369" i="19"/>
  <c r="B370" i="19"/>
  <c r="B371" i="19"/>
  <c r="B360" i="19"/>
  <c r="D270" i="19"/>
  <c r="B270" i="19"/>
  <c r="B271" i="19"/>
  <c r="B272" i="19"/>
  <c r="B273" i="19"/>
  <c r="B274" i="19"/>
  <c r="B275" i="19"/>
  <c r="B276" i="19"/>
  <c r="B277" i="19"/>
  <c r="B278" i="19"/>
  <c r="B269" i="19"/>
  <c r="G262" i="19"/>
  <c r="B19" i="13"/>
  <c r="B20" i="13"/>
  <c r="B18" i="13"/>
  <c r="F260" i="19"/>
  <c r="Q178" i="13"/>
  <c r="Q177" i="13"/>
  <c r="Q179" i="13"/>
  <c r="Q176" i="13"/>
  <c r="Q181" i="13"/>
  <c r="Q180" i="13"/>
  <c r="Q183" i="13"/>
  <c r="Q168" i="13"/>
  <c r="E416" i="19"/>
  <c r="B416" i="19"/>
  <c r="B320" i="15"/>
  <c r="B325" i="15"/>
  <c r="B326" i="15"/>
  <c r="B270" i="15"/>
  <c r="B275" i="15"/>
  <c r="B276" i="15"/>
  <c r="G56" i="14"/>
  <c r="J47" i="14"/>
  <c r="E49" i="14"/>
  <c r="E48" i="14"/>
  <c r="E47" i="14"/>
  <c r="F21" i="1"/>
  <c r="J44" i="14" s="1"/>
  <c r="E56" i="14" s="1"/>
  <c r="J30" i="14"/>
  <c r="J49" i="14" s="1"/>
  <c r="C276" i="15" s="1"/>
  <c r="C278" i="19" s="1"/>
  <c r="J29" i="14"/>
  <c r="J48" i="14" s="1"/>
  <c r="C275" i="15" s="1"/>
  <c r="C277" i="19" s="1"/>
  <c r="C539" i="15"/>
  <c r="E539" i="15" s="1"/>
  <c r="H38" i="14" s="1"/>
  <c r="C538" i="15"/>
  <c r="E381" i="10"/>
  <c r="J381" i="10" s="1"/>
  <c r="O489" i="10" s="1"/>
  <c r="E382" i="10"/>
  <c r="E383" i="10"/>
  <c r="E380" i="10"/>
  <c r="J380" i="10" s="1"/>
  <c r="O488" i="10" s="1"/>
  <c r="E373" i="10"/>
  <c r="J373" i="10" s="1"/>
  <c r="O481" i="10" s="1"/>
  <c r="E374" i="10"/>
  <c r="F374" i="10" s="1"/>
  <c r="E375" i="10"/>
  <c r="E376" i="10"/>
  <c r="J376" i="10" s="1"/>
  <c r="O484" i="10" s="1"/>
  <c r="E377" i="10"/>
  <c r="J377" i="10" s="1"/>
  <c r="O485" i="10" s="1"/>
  <c r="E378" i="10"/>
  <c r="E379" i="10"/>
  <c r="E372" i="10"/>
  <c r="J372" i="10" s="1"/>
  <c r="O480" i="10" s="1"/>
  <c r="E365" i="10"/>
  <c r="J365" i="10" s="1"/>
  <c r="O473" i="10" s="1"/>
  <c r="E366" i="10"/>
  <c r="J366" i="10" s="1"/>
  <c r="O474" i="10" s="1"/>
  <c r="E367" i="10"/>
  <c r="E364" i="10"/>
  <c r="J364" i="10" s="1"/>
  <c r="O472" i="10" s="1"/>
  <c r="E353" i="10"/>
  <c r="E354" i="10"/>
  <c r="F354" i="10" s="1"/>
  <c r="E355" i="10"/>
  <c r="E356" i="10"/>
  <c r="J356" i="10" s="1"/>
  <c r="O464" i="10" s="1"/>
  <c r="E357" i="10"/>
  <c r="J357" i="10" s="1"/>
  <c r="O465" i="10" s="1"/>
  <c r="E358" i="10"/>
  <c r="J358" i="10" s="1"/>
  <c r="O466" i="10" s="1"/>
  <c r="E359" i="10"/>
  <c r="J359" i="10" s="1"/>
  <c r="O467" i="10" s="1"/>
  <c r="E360" i="10"/>
  <c r="J360" i="10" s="1"/>
  <c r="O468" i="10" s="1"/>
  <c r="E361" i="10"/>
  <c r="J361" i="10" s="1"/>
  <c r="O469" i="10" s="1"/>
  <c r="E362" i="10"/>
  <c r="J362" i="10" s="1"/>
  <c r="O470" i="10" s="1"/>
  <c r="E363" i="10"/>
  <c r="E352" i="10"/>
  <c r="H66" i="13"/>
  <c r="AF4" i="7"/>
  <c r="AF3" i="7"/>
  <c r="AF2" i="7"/>
  <c r="J9" i="7"/>
  <c r="J8" i="7"/>
  <c r="J7" i="7"/>
  <c r="J6" i="7"/>
  <c r="J5" i="7"/>
  <c r="J4" i="7"/>
  <c r="J3" i="7"/>
  <c r="J2" i="7"/>
  <c r="H91" i="13"/>
  <c r="H90" i="13"/>
  <c r="H89" i="13"/>
  <c r="H88" i="13"/>
  <c r="H77" i="13"/>
  <c r="H78" i="13"/>
  <c r="H79" i="13"/>
  <c r="H76" i="13"/>
  <c r="AH8" i="7"/>
  <c r="AH7" i="7"/>
  <c r="AH6" i="7"/>
  <c r="AH4" i="7"/>
  <c r="AH3" i="7"/>
  <c r="AH2" i="7"/>
  <c r="H87" i="13"/>
  <c r="AG3" i="7"/>
  <c r="AG2" i="7"/>
  <c r="AE3" i="7"/>
  <c r="AE2" i="7"/>
  <c r="H85" i="13"/>
  <c r="AC3" i="7"/>
  <c r="AC2" i="7"/>
  <c r="AB2" i="7"/>
  <c r="Z3" i="7"/>
  <c r="Z2" i="7"/>
  <c r="Y2" i="7"/>
  <c r="X2" i="7"/>
  <c r="W2" i="7"/>
  <c r="V3" i="7"/>
  <c r="V2" i="7"/>
  <c r="U2" i="7"/>
  <c r="T3" i="7"/>
  <c r="T2" i="7"/>
  <c r="S2" i="7"/>
  <c r="R4" i="7"/>
  <c r="R3" i="7"/>
  <c r="R2" i="7"/>
  <c r="O3" i="7"/>
  <c r="O2" i="7"/>
  <c r="H83" i="13"/>
  <c r="H72" i="13"/>
  <c r="H68" i="13"/>
  <c r="H65" i="13"/>
  <c r="H71" i="13"/>
  <c r="G76" i="13"/>
  <c r="G77" i="13"/>
  <c r="G78" i="13"/>
  <c r="G79" i="13"/>
  <c r="G88" i="13"/>
  <c r="G89" i="13"/>
  <c r="G90" i="13"/>
  <c r="G91" i="13"/>
  <c r="G65" i="13"/>
  <c r="G66" i="13"/>
  <c r="G67" i="13"/>
  <c r="G68" i="13"/>
  <c r="G69" i="13"/>
  <c r="G70" i="13"/>
  <c r="G71" i="13"/>
  <c r="G72" i="13"/>
  <c r="G73" i="13"/>
  <c r="G74" i="13"/>
  <c r="G75" i="13"/>
  <c r="G80" i="13"/>
  <c r="G81" i="13"/>
  <c r="G82" i="13"/>
  <c r="G83" i="13"/>
  <c r="G84" i="13"/>
  <c r="G85" i="13"/>
  <c r="G86" i="13"/>
  <c r="G87" i="13"/>
  <c r="G64" i="13"/>
  <c r="B64" i="13"/>
  <c r="C256" i="19"/>
  <c r="C261" i="19" s="1"/>
  <c r="E37" i="18"/>
  <c r="E21" i="25" s="1"/>
  <c r="E35" i="18"/>
  <c r="E20" i="25" s="1"/>
  <c r="C423" i="15"/>
  <c r="E233" i="13" a="1"/>
  <c r="E233" i="13" s="1"/>
  <c r="D227" i="13" a="1"/>
  <c r="D227" i="13" s="1"/>
  <c r="D232" i="13"/>
  <c r="D231" i="13"/>
  <c r="D233" i="13"/>
  <c r="C236" i="13"/>
  <c r="F236" i="13" s="1"/>
  <c r="B357" i="15" s="1"/>
  <c r="C231" i="13"/>
  <c r="C227" i="13"/>
  <c r="B416" i="15"/>
  <c r="C413" i="15"/>
  <c r="E28" i="20"/>
  <c r="E18" i="24" s="1"/>
  <c r="E26" i="20"/>
  <c r="E17" i="24" s="1"/>
  <c r="D416" i="19" l="1"/>
  <c r="D419" i="19" s="1"/>
  <c r="F352" i="10"/>
  <c r="F232" i="13"/>
  <c r="B353" i="15" s="1"/>
  <c r="F363" i="10"/>
  <c r="F367" i="10"/>
  <c r="F383" i="10"/>
  <c r="X198" i="19"/>
  <c r="E66" i="25" s="1"/>
  <c r="E45" i="25"/>
  <c r="E56" i="25"/>
  <c r="X209" i="19"/>
  <c r="E52" i="25"/>
  <c r="X205" i="19"/>
  <c r="E48" i="25"/>
  <c r="X201" i="19"/>
  <c r="E60" i="25"/>
  <c r="X213" i="19"/>
  <c r="E59" i="25"/>
  <c r="X212" i="19"/>
  <c r="E55" i="25"/>
  <c r="X208" i="19"/>
  <c r="E51" i="25"/>
  <c r="X204" i="19"/>
  <c r="E47" i="25"/>
  <c r="X200" i="19"/>
  <c r="E58" i="25"/>
  <c r="X211" i="19"/>
  <c r="E54" i="25"/>
  <c r="X207" i="19"/>
  <c r="E50" i="25"/>
  <c r="X203" i="19"/>
  <c r="E46" i="25"/>
  <c r="X199" i="19"/>
  <c r="E57" i="25"/>
  <c r="X210" i="19"/>
  <c r="X206" i="19"/>
  <c r="E53" i="25"/>
  <c r="E49" i="25"/>
  <c r="X202" i="19"/>
  <c r="G395" i="19"/>
  <c r="C405" i="19" s="1"/>
  <c r="G377" i="19"/>
  <c r="C404" i="19" s="1"/>
  <c r="F355" i="10"/>
  <c r="F379" i="10"/>
  <c r="F382" i="10"/>
  <c r="F375" i="10"/>
  <c r="F378" i="10"/>
  <c r="F353" i="10"/>
  <c r="J383" i="10"/>
  <c r="O491" i="10" s="1"/>
  <c r="J379" i="10"/>
  <c r="O487" i="10" s="1"/>
  <c r="J355" i="10"/>
  <c r="F359" i="10"/>
  <c r="J375" i="10"/>
  <c r="O483" i="10" s="1"/>
  <c r="F373" i="10"/>
  <c r="F377" i="10"/>
  <c r="F381" i="10"/>
  <c r="J367" i="10"/>
  <c r="O475" i="10" s="1"/>
  <c r="J363" i="10"/>
  <c r="O471" i="10" s="1"/>
  <c r="J354" i="10"/>
  <c r="O462" i="10" s="1"/>
  <c r="J382" i="10"/>
  <c r="O490" i="10" s="1"/>
  <c r="J378" i="10"/>
  <c r="O486" i="10" s="1"/>
  <c r="J374" i="10"/>
  <c r="O482" i="10" s="1"/>
  <c r="F364" i="10"/>
  <c r="F360" i="10"/>
  <c r="F372" i="10"/>
  <c r="F376" i="10"/>
  <c r="F380" i="10"/>
  <c r="J352" i="10"/>
  <c r="O460" i="10" s="1"/>
  <c r="F366" i="10"/>
  <c r="F362" i="10"/>
  <c r="F358" i="10"/>
  <c r="J353" i="10"/>
  <c r="O461" i="10" s="1"/>
  <c r="F356" i="10"/>
  <c r="F365" i="10"/>
  <c r="F361" i="10"/>
  <c r="F357" i="10"/>
  <c r="F233" i="13"/>
  <c r="B354" i="15" s="1"/>
  <c r="F227" i="13"/>
  <c r="B348" i="15" s="1"/>
  <c r="F231" i="13"/>
  <c r="B352" i="15" s="1"/>
  <c r="E235" i="13"/>
  <c r="F235" i="13" s="1"/>
  <c r="B356" i="15" s="1"/>
  <c r="E234" i="13"/>
  <c r="F234" i="13" s="1"/>
  <c r="D230" i="13"/>
  <c r="F230" i="13" s="1"/>
  <c r="B351" i="15" s="1"/>
  <c r="D228" i="13"/>
  <c r="F228" i="13" s="1"/>
  <c r="B349" i="15" s="1"/>
  <c r="D229" i="13"/>
  <c r="F229" i="13" s="1"/>
  <c r="B350" i="15" s="1"/>
  <c r="D334" i="19" l="1"/>
  <c r="F416" i="19"/>
  <c r="C324" i="19"/>
  <c r="O463" i="10"/>
  <c r="D538" i="15"/>
  <c r="E538" i="15" s="1"/>
  <c r="H37" i="14" s="1"/>
  <c r="J51" i="14" s="1"/>
  <c r="F485" i="15"/>
  <c r="C278" i="13"/>
  <c r="B355" i="15"/>
  <c r="F53" i="19"/>
  <c r="F54" i="19"/>
  <c r="F55" i="19"/>
  <c r="F56" i="19"/>
  <c r="F57" i="19"/>
  <c r="F58" i="19"/>
  <c r="F59" i="19"/>
  <c r="F60" i="19"/>
  <c r="F61" i="19"/>
  <c r="F62" i="19"/>
  <c r="F63" i="19"/>
  <c r="F64" i="19"/>
  <c r="F65" i="19"/>
  <c r="F66" i="19"/>
  <c r="F67" i="19"/>
  <c r="F68" i="19"/>
  <c r="F69" i="19"/>
  <c r="F70" i="19"/>
  <c r="F71" i="19"/>
  <c r="F72" i="19"/>
  <c r="F73" i="19"/>
  <c r="F74" i="19"/>
  <c r="F75" i="19"/>
  <c r="F76" i="19"/>
  <c r="F77" i="19"/>
  <c r="F78" i="19"/>
  <c r="F79" i="19"/>
  <c r="F80" i="19"/>
  <c r="F81" i="19"/>
  <c r="F82" i="19"/>
  <c r="F83" i="19"/>
  <c r="F84" i="19"/>
  <c r="F85" i="19"/>
  <c r="F86" i="19"/>
  <c r="F87" i="19"/>
  <c r="F88" i="19"/>
  <c r="F89" i="19"/>
  <c r="F90" i="19"/>
  <c r="F91" i="19"/>
  <c r="F92" i="19"/>
  <c r="F93" i="19"/>
  <c r="F94" i="19"/>
  <c r="F95" i="19"/>
  <c r="F96" i="19"/>
  <c r="F97" i="19"/>
  <c r="F98" i="19"/>
  <c r="F99" i="19"/>
  <c r="F100" i="19"/>
  <c r="F101" i="19"/>
  <c r="F102" i="19"/>
  <c r="F103" i="19"/>
  <c r="F104" i="19"/>
  <c r="F105" i="19"/>
  <c r="F106" i="19"/>
  <c r="F107" i="19"/>
  <c r="F108" i="19"/>
  <c r="F109" i="19"/>
  <c r="F110" i="19"/>
  <c r="F111" i="19"/>
  <c r="F112" i="19"/>
  <c r="F113" i="19"/>
  <c r="F114" i="19"/>
  <c r="F115" i="19"/>
  <c r="F116" i="19"/>
  <c r="F117" i="19"/>
  <c r="F118" i="19"/>
  <c r="F119" i="19"/>
  <c r="F120" i="19"/>
  <c r="F121" i="19"/>
  <c r="F122" i="19"/>
  <c r="F123" i="19"/>
  <c r="F124" i="19"/>
  <c r="F125" i="19"/>
  <c r="F126" i="19"/>
  <c r="F127" i="19"/>
  <c r="F128" i="19"/>
  <c r="F129" i="19"/>
  <c r="F130" i="19"/>
  <c r="F131" i="19"/>
  <c r="F132" i="19"/>
  <c r="F133" i="19"/>
  <c r="F134" i="19"/>
  <c r="F135" i="19"/>
  <c r="F136" i="19"/>
  <c r="F137" i="19"/>
  <c r="F138" i="19"/>
  <c r="F139" i="19"/>
  <c r="F140" i="19"/>
  <c r="F141" i="19"/>
  <c r="F142" i="19"/>
  <c r="F143" i="19"/>
  <c r="F144" i="19"/>
  <c r="F145" i="19"/>
  <c r="F146" i="19"/>
  <c r="F147" i="19"/>
  <c r="F148" i="19"/>
  <c r="F149" i="19"/>
  <c r="F150" i="19"/>
  <c r="F151" i="19"/>
  <c r="F152" i="19"/>
  <c r="F153" i="19"/>
  <c r="F154" i="19"/>
  <c r="F155" i="19"/>
  <c r="F156" i="19"/>
  <c r="F157" i="19"/>
  <c r="F158" i="19"/>
  <c r="F159" i="19"/>
  <c r="F160" i="19"/>
  <c r="F161" i="19"/>
  <c r="F162" i="19"/>
  <c r="F163" i="19"/>
  <c r="F164" i="19"/>
  <c r="F165" i="19"/>
  <c r="F166" i="19"/>
  <c r="F167" i="19"/>
  <c r="F168" i="19"/>
  <c r="F169" i="19"/>
  <c r="F170" i="19"/>
  <c r="F171" i="19"/>
  <c r="F172" i="19"/>
  <c r="F173" i="19"/>
  <c r="F174" i="19"/>
  <c r="F175" i="19"/>
  <c r="F176" i="19"/>
  <c r="F177" i="19"/>
  <c r="F178" i="19"/>
  <c r="F179" i="19"/>
  <c r="F180" i="19"/>
  <c r="F181" i="19"/>
  <c r="F182" i="19"/>
  <c r="F183" i="19"/>
  <c r="F184" i="19"/>
  <c r="F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F37" i="19"/>
  <c r="F38" i="19"/>
  <c r="F39" i="19"/>
  <c r="F40" i="19"/>
  <c r="F41" i="19"/>
  <c r="F42" i="19"/>
  <c r="F43" i="19"/>
  <c r="F44" i="19"/>
  <c r="F45" i="19"/>
  <c r="F46" i="19"/>
  <c r="F47" i="19"/>
  <c r="F48" i="19"/>
  <c r="F49" i="19"/>
  <c r="F50" i="19"/>
  <c r="F51" i="19"/>
  <c r="F52" i="19"/>
  <c r="M1" i="19"/>
  <c r="F1" i="19"/>
  <c r="E1" i="19"/>
  <c r="M211" i="15"/>
  <c r="M210" i="15"/>
  <c r="M209" i="15"/>
  <c r="M208" i="15"/>
  <c r="M207" i="15"/>
  <c r="M206" i="15"/>
  <c r="M198" i="15"/>
  <c r="M197" i="15"/>
  <c r="M196" i="15"/>
  <c r="M205" i="15"/>
  <c r="M204" i="15"/>
  <c r="M203" i="15"/>
  <c r="M202" i="15"/>
  <c r="M201" i="15"/>
  <c r="M200" i="15"/>
  <c r="M199" i="15"/>
  <c r="M212" i="15"/>
  <c r="M191" i="15"/>
  <c r="M190" i="15"/>
  <c r="D26" i="24" s="1"/>
  <c r="M189" i="15"/>
  <c r="D25" i="24" s="1"/>
  <c r="M188" i="15"/>
  <c r="D24" i="24" s="1"/>
  <c r="B197" i="15"/>
  <c r="B198" i="15"/>
  <c r="B199" i="15"/>
  <c r="B200" i="15"/>
  <c r="B201" i="15"/>
  <c r="B202" i="15"/>
  <c r="B203" i="15"/>
  <c r="B204" i="15"/>
  <c r="B205" i="15"/>
  <c r="B206" i="15"/>
  <c r="B207" i="15"/>
  <c r="B208" i="15"/>
  <c r="B209" i="15"/>
  <c r="B210" i="15"/>
  <c r="B211" i="15"/>
  <c r="B212" i="15"/>
  <c r="O212" i="15" s="1"/>
  <c r="B196" i="15"/>
  <c r="G25" i="7"/>
  <c r="G26" i="7"/>
  <c r="G27" i="7"/>
  <c r="G24" i="7"/>
  <c r="G21" i="7"/>
  <c r="G22" i="7"/>
  <c r="G23" i="7"/>
  <c r="G20" i="7"/>
  <c r="G18" i="7"/>
  <c r="G19" i="7"/>
  <c r="G13" i="7"/>
  <c r="G14" i="7"/>
  <c r="G15" i="7"/>
  <c r="G16" i="7"/>
  <c r="G17" i="7"/>
  <c r="G12" i="7"/>
  <c r="G11" i="7"/>
  <c r="G8" i="7"/>
  <c r="G9" i="7"/>
  <c r="G10" i="7"/>
  <c r="G7" i="7"/>
  <c r="G6" i="7"/>
  <c r="G5" i="7"/>
  <c r="G4" i="7"/>
  <c r="G3" i="7"/>
  <c r="G2" i="7"/>
  <c r="M166" i="15"/>
  <c r="M166" i="19" s="1"/>
  <c r="M167" i="15"/>
  <c r="M167" i="19" s="1"/>
  <c r="M168" i="15"/>
  <c r="M168" i="19" s="1"/>
  <c r="M169" i="15"/>
  <c r="M169" i="19" s="1"/>
  <c r="M170" i="15"/>
  <c r="M170" i="19" s="1"/>
  <c r="M171" i="15"/>
  <c r="M171" i="19" s="1"/>
  <c r="M172" i="15"/>
  <c r="M172" i="19" s="1"/>
  <c r="M173" i="15"/>
  <c r="M173" i="19" s="1"/>
  <c r="M174" i="15"/>
  <c r="M174" i="19" s="1"/>
  <c r="M175" i="15"/>
  <c r="M175" i="19" s="1"/>
  <c r="M176" i="15"/>
  <c r="M176" i="19" s="1"/>
  <c r="M177" i="15"/>
  <c r="M177" i="19" s="1"/>
  <c r="M178" i="15"/>
  <c r="M178" i="19" s="1"/>
  <c r="M179" i="15"/>
  <c r="M179" i="19" s="1"/>
  <c r="M180" i="15"/>
  <c r="M180" i="19" s="1"/>
  <c r="M181" i="15"/>
  <c r="M181" i="19" s="1"/>
  <c r="M182" i="15"/>
  <c r="M182" i="19" s="1"/>
  <c r="M183" i="15"/>
  <c r="M183" i="19" s="1"/>
  <c r="M184" i="15"/>
  <c r="M184" i="19" s="1"/>
  <c r="M165" i="15"/>
  <c r="M165" i="19" s="1"/>
  <c r="M164" i="15"/>
  <c r="M164" i="19" s="1"/>
  <c r="M163" i="15"/>
  <c r="M163" i="19" s="1"/>
  <c r="M162" i="15"/>
  <c r="M162" i="19" s="1"/>
  <c r="M161" i="15"/>
  <c r="M161" i="19" s="1"/>
  <c r="M160" i="15"/>
  <c r="M160" i="19" s="1"/>
  <c r="M159" i="15"/>
  <c r="M159" i="19" s="1"/>
  <c r="M158" i="15"/>
  <c r="M158" i="19" s="1"/>
  <c r="M157" i="15"/>
  <c r="M157" i="19" s="1"/>
  <c r="M156" i="15"/>
  <c r="M156" i="19" s="1"/>
  <c r="M155" i="15"/>
  <c r="M155" i="19" s="1"/>
  <c r="M154" i="15"/>
  <c r="M154" i="19" s="1"/>
  <c r="M153" i="15"/>
  <c r="M153" i="19" s="1"/>
  <c r="M152" i="15"/>
  <c r="M152" i="19" s="1"/>
  <c r="M151" i="15"/>
  <c r="M151" i="19" s="1"/>
  <c r="M150" i="15"/>
  <c r="M150" i="19" s="1"/>
  <c r="M149" i="15"/>
  <c r="M149" i="19" s="1"/>
  <c r="M148" i="15"/>
  <c r="M148" i="19" s="1"/>
  <c r="M147" i="15"/>
  <c r="M147" i="19" s="1"/>
  <c r="M146" i="15"/>
  <c r="M146" i="19" s="1"/>
  <c r="M145" i="15"/>
  <c r="M145" i="19" s="1"/>
  <c r="M144" i="15"/>
  <c r="M144" i="19" s="1"/>
  <c r="M143" i="15"/>
  <c r="M143" i="19" s="1"/>
  <c r="M142" i="15"/>
  <c r="M142" i="19" s="1"/>
  <c r="M141" i="15"/>
  <c r="M141" i="19" s="1"/>
  <c r="M140" i="15"/>
  <c r="M140" i="19" s="1"/>
  <c r="M139" i="15"/>
  <c r="M139" i="19" s="1"/>
  <c r="M138" i="15"/>
  <c r="M138" i="19" s="1"/>
  <c r="M137" i="15"/>
  <c r="M137" i="19" s="1"/>
  <c r="M136" i="15"/>
  <c r="M136" i="19" s="1"/>
  <c r="M135" i="15"/>
  <c r="M135" i="19" s="1"/>
  <c r="M134" i="15"/>
  <c r="M134" i="19" s="1"/>
  <c r="M133" i="15"/>
  <c r="M133" i="19" s="1"/>
  <c r="M132" i="15"/>
  <c r="M132" i="19" s="1"/>
  <c r="M131" i="15"/>
  <c r="M131" i="19" s="1"/>
  <c r="M130" i="15"/>
  <c r="M130" i="19" s="1"/>
  <c r="M129" i="15"/>
  <c r="M129" i="19" s="1"/>
  <c r="M128" i="15"/>
  <c r="M128" i="19" s="1"/>
  <c r="M127" i="15"/>
  <c r="M127" i="19" s="1"/>
  <c r="M126" i="15"/>
  <c r="M126" i="19" s="1"/>
  <c r="M125" i="15"/>
  <c r="M125" i="19" s="1"/>
  <c r="M124" i="15"/>
  <c r="M124" i="19" s="1"/>
  <c r="M123" i="15"/>
  <c r="M123" i="19" s="1"/>
  <c r="M122" i="15"/>
  <c r="M122" i="19" s="1"/>
  <c r="M121" i="15"/>
  <c r="M121" i="19" s="1"/>
  <c r="M120" i="15"/>
  <c r="M120" i="19" s="1"/>
  <c r="M119" i="15"/>
  <c r="M119" i="19" s="1"/>
  <c r="M118" i="15"/>
  <c r="M118" i="19" s="1"/>
  <c r="M117" i="15"/>
  <c r="M117" i="19" s="1"/>
  <c r="M116" i="15"/>
  <c r="M116" i="19" s="1"/>
  <c r="M115" i="15"/>
  <c r="M115" i="19" s="1"/>
  <c r="M114" i="15"/>
  <c r="M114" i="19" s="1"/>
  <c r="M113" i="15"/>
  <c r="M113" i="19" s="1"/>
  <c r="M112" i="15"/>
  <c r="M112" i="19" s="1"/>
  <c r="M111" i="15"/>
  <c r="M111" i="19" s="1"/>
  <c r="M110" i="15"/>
  <c r="M110" i="19" s="1"/>
  <c r="M109" i="15"/>
  <c r="M109" i="19" s="1"/>
  <c r="M108" i="15"/>
  <c r="M108" i="19" s="1"/>
  <c r="M107" i="15"/>
  <c r="M107" i="19" s="1"/>
  <c r="M106" i="15"/>
  <c r="M106" i="19" s="1"/>
  <c r="M105" i="15"/>
  <c r="M105" i="19" s="1"/>
  <c r="M104" i="15"/>
  <c r="M104" i="19" s="1"/>
  <c r="M103" i="15"/>
  <c r="M103" i="19" s="1"/>
  <c r="M102" i="15"/>
  <c r="M102" i="19" s="1"/>
  <c r="M101" i="15"/>
  <c r="M101" i="19" s="1"/>
  <c r="M100" i="15"/>
  <c r="M100" i="19" s="1"/>
  <c r="M99" i="15"/>
  <c r="M99" i="19" s="1"/>
  <c r="M98" i="15"/>
  <c r="M98" i="19" s="1"/>
  <c r="M97" i="15"/>
  <c r="M97" i="19" s="1"/>
  <c r="M96" i="15"/>
  <c r="M96" i="19" s="1"/>
  <c r="M95" i="15"/>
  <c r="M95" i="19" s="1"/>
  <c r="M94" i="15"/>
  <c r="M94" i="19" s="1"/>
  <c r="M93" i="15"/>
  <c r="M93" i="19" s="1"/>
  <c r="M92" i="15"/>
  <c r="M92" i="19" s="1"/>
  <c r="M91" i="15"/>
  <c r="M91" i="19" s="1"/>
  <c r="M90" i="15"/>
  <c r="M90" i="19" s="1"/>
  <c r="M89" i="15"/>
  <c r="M89" i="19" s="1"/>
  <c r="M88" i="15"/>
  <c r="M88" i="19" s="1"/>
  <c r="M87" i="15"/>
  <c r="M87" i="19" s="1"/>
  <c r="M86" i="15"/>
  <c r="M86" i="19" s="1"/>
  <c r="M85" i="15"/>
  <c r="M85" i="19" s="1"/>
  <c r="M84" i="15"/>
  <c r="M84" i="19" s="1"/>
  <c r="M83" i="15"/>
  <c r="M83" i="19" s="1"/>
  <c r="M82" i="15"/>
  <c r="M82" i="19" s="1"/>
  <c r="M81" i="15"/>
  <c r="M81" i="19" s="1"/>
  <c r="M80" i="15"/>
  <c r="M80" i="19" s="1"/>
  <c r="M79" i="15"/>
  <c r="M79" i="19" s="1"/>
  <c r="M78" i="15"/>
  <c r="M78" i="19" s="1"/>
  <c r="M77" i="15"/>
  <c r="M77" i="19" s="1"/>
  <c r="M76" i="15"/>
  <c r="M76" i="19" s="1"/>
  <c r="M75" i="15"/>
  <c r="M75" i="19" s="1"/>
  <c r="M74" i="15"/>
  <c r="M74" i="19" s="1"/>
  <c r="M73" i="15"/>
  <c r="M73" i="19" s="1"/>
  <c r="M72" i="15"/>
  <c r="M72" i="19" s="1"/>
  <c r="M71" i="15"/>
  <c r="M71" i="19" s="1"/>
  <c r="M70" i="15"/>
  <c r="M70" i="19" s="1"/>
  <c r="M69" i="15"/>
  <c r="M69" i="19" s="1"/>
  <c r="M68" i="15"/>
  <c r="M68" i="19" s="1"/>
  <c r="M67" i="15"/>
  <c r="M67" i="19" s="1"/>
  <c r="M66" i="15"/>
  <c r="M66" i="19" s="1"/>
  <c r="M65" i="15"/>
  <c r="M65" i="19" s="1"/>
  <c r="M64" i="15"/>
  <c r="M64" i="19" s="1"/>
  <c r="M63" i="15"/>
  <c r="M63" i="19" s="1"/>
  <c r="M62" i="15"/>
  <c r="M62" i="19" s="1"/>
  <c r="M61" i="15"/>
  <c r="M61" i="19" s="1"/>
  <c r="M60" i="15"/>
  <c r="M60" i="19" s="1"/>
  <c r="M59" i="15"/>
  <c r="M59" i="19" s="1"/>
  <c r="M58" i="15"/>
  <c r="M58" i="19" s="1"/>
  <c r="M57" i="15"/>
  <c r="M57" i="19" s="1"/>
  <c r="M56" i="15"/>
  <c r="M56" i="19" s="1"/>
  <c r="M55" i="15"/>
  <c r="M55" i="19" s="1"/>
  <c r="M54" i="15"/>
  <c r="M54" i="19" s="1"/>
  <c r="M53" i="15"/>
  <c r="M53" i="19" s="1"/>
  <c r="M52" i="15"/>
  <c r="M52" i="19" s="1"/>
  <c r="M51" i="15"/>
  <c r="M51" i="19" s="1"/>
  <c r="M50" i="15"/>
  <c r="M50" i="19" s="1"/>
  <c r="M49" i="15"/>
  <c r="M49" i="19" s="1"/>
  <c r="M48" i="15"/>
  <c r="M48" i="19" s="1"/>
  <c r="M47" i="15"/>
  <c r="M47" i="19" s="1"/>
  <c r="M46" i="15"/>
  <c r="M46" i="19" s="1"/>
  <c r="M45" i="15"/>
  <c r="M45" i="19" s="1"/>
  <c r="M44" i="15"/>
  <c r="M44" i="19" s="1"/>
  <c r="M43" i="15"/>
  <c r="M43" i="19" s="1"/>
  <c r="M42" i="15"/>
  <c r="M42" i="19" s="1"/>
  <c r="M41" i="15"/>
  <c r="M41" i="19" s="1"/>
  <c r="M40" i="15"/>
  <c r="M40" i="19" s="1"/>
  <c r="M39" i="15"/>
  <c r="M39" i="19" s="1"/>
  <c r="M38" i="15"/>
  <c r="M38" i="19" s="1"/>
  <c r="M37" i="15"/>
  <c r="M37" i="19" s="1"/>
  <c r="M36" i="15"/>
  <c r="M36" i="19" s="1"/>
  <c r="M35" i="15"/>
  <c r="M35" i="19" s="1"/>
  <c r="M34" i="15"/>
  <c r="M34" i="19" s="1"/>
  <c r="M33" i="15"/>
  <c r="M33" i="19" s="1"/>
  <c r="M32" i="15"/>
  <c r="M32" i="19" s="1"/>
  <c r="M31" i="15"/>
  <c r="M31" i="19" s="1"/>
  <c r="M30" i="15"/>
  <c r="M30" i="19" s="1"/>
  <c r="M29" i="15"/>
  <c r="M29" i="19" s="1"/>
  <c r="M28" i="15"/>
  <c r="M28" i="19" s="1"/>
  <c r="M27" i="15"/>
  <c r="M27" i="19" s="1"/>
  <c r="M26" i="15"/>
  <c r="M26" i="19" s="1"/>
  <c r="M25" i="15"/>
  <c r="M25" i="19" s="1"/>
  <c r="M24" i="15"/>
  <c r="M24" i="19" s="1"/>
  <c r="M23" i="15"/>
  <c r="M23" i="19" s="1"/>
  <c r="M22" i="15"/>
  <c r="M22" i="19" s="1"/>
  <c r="M21" i="15"/>
  <c r="M21" i="19" s="1"/>
  <c r="M20" i="15"/>
  <c r="M20" i="19" s="1"/>
  <c r="M19" i="15"/>
  <c r="M19" i="19" s="1"/>
  <c r="M18" i="15"/>
  <c r="M18" i="19" s="1"/>
  <c r="M17" i="15"/>
  <c r="M17" i="19" s="1"/>
  <c r="M16" i="15"/>
  <c r="M16" i="19" s="1"/>
  <c r="M15" i="15"/>
  <c r="M15" i="19" s="1"/>
  <c r="M14" i="15"/>
  <c r="M14" i="19" s="1"/>
  <c r="M13" i="15"/>
  <c r="M13" i="19" s="1"/>
  <c r="M12" i="15"/>
  <c r="M12" i="19" s="1"/>
  <c r="M11" i="15"/>
  <c r="M11" i="19" s="1"/>
  <c r="M10" i="15"/>
  <c r="M10" i="19" s="1"/>
  <c r="M9" i="15"/>
  <c r="M9" i="19" s="1"/>
  <c r="M8" i="15"/>
  <c r="M8" i="19" s="1"/>
  <c r="M7" i="15"/>
  <c r="M7" i="19" s="1"/>
  <c r="M6" i="15"/>
  <c r="M6" i="19" s="1"/>
  <c r="M5" i="15"/>
  <c r="M5" i="19" s="1"/>
  <c r="M4" i="15"/>
  <c r="M4" i="19" s="1"/>
  <c r="M3" i="15"/>
  <c r="M3" i="19" s="1"/>
  <c r="M2" i="15"/>
  <c r="M2" i="19" s="1"/>
  <c r="D476" i="15"/>
  <c r="C530" i="15"/>
  <c r="A49" i="15"/>
  <c r="A49" i="19" s="1"/>
  <c r="A50" i="15"/>
  <c r="A50" i="19" s="1"/>
  <c r="A51" i="15"/>
  <c r="A51" i="19" s="1"/>
  <c r="A52" i="15"/>
  <c r="A52" i="19" s="1"/>
  <c r="A53" i="15"/>
  <c r="A53" i="19" s="1"/>
  <c r="A54" i="15"/>
  <c r="A54" i="19" s="1"/>
  <c r="A55" i="15"/>
  <c r="A55" i="19" s="1"/>
  <c r="A56" i="15"/>
  <c r="A56" i="19" s="1"/>
  <c r="A57" i="15"/>
  <c r="A57" i="19" s="1"/>
  <c r="A58" i="15"/>
  <c r="A58" i="19" s="1"/>
  <c r="A59" i="15"/>
  <c r="A59" i="19" s="1"/>
  <c r="A60" i="15"/>
  <c r="A60" i="19" s="1"/>
  <c r="A61" i="15"/>
  <c r="A61" i="19" s="1"/>
  <c r="A62" i="15"/>
  <c r="A62" i="19" s="1"/>
  <c r="A63" i="15"/>
  <c r="A63" i="19" s="1"/>
  <c r="A64" i="15"/>
  <c r="A64" i="19" s="1"/>
  <c r="A65" i="15"/>
  <c r="A65" i="19" s="1"/>
  <c r="A66" i="15"/>
  <c r="A66" i="19" s="1"/>
  <c r="A67" i="15"/>
  <c r="A67" i="19" s="1"/>
  <c r="A68" i="15"/>
  <c r="A68" i="19" s="1"/>
  <c r="A69" i="15"/>
  <c r="A69" i="19" s="1"/>
  <c r="A70" i="15"/>
  <c r="A70" i="19" s="1"/>
  <c r="A71" i="15"/>
  <c r="A71" i="19" s="1"/>
  <c r="A72" i="15"/>
  <c r="A72" i="19" s="1"/>
  <c r="A73" i="15"/>
  <c r="A73" i="19" s="1"/>
  <c r="A74" i="15"/>
  <c r="A74" i="19" s="1"/>
  <c r="A75" i="15"/>
  <c r="A75" i="19" s="1"/>
  <c r="A76" i="15"/>
  <c r="A76" i="19" s="1"/>
  <c r="A77" i="15"/>
  <c r="A77" i="19" s="1"/>
  <c r="A78" i="15"/>
  <c r="A78" i="19" s="1"/>
  <c r="A79" i="15"/>
  <c r="A79" i="19" s="1"/>
  <c r="A80" i="15"/>
  <c r="A80" i="19" s="1"/>
  <c r="A81" i="15"/>
  <c r="A81" i="19" s="1"/>
  <c r="A82" i="15"/>
  <c r="A82" i="19" s="1"/>
  <c r="A83" i="15"/>
  <c r="A83" i="19" s="1"/>
  <c r="A84" i="15"/>
  <c r="A84" i="19" s="1"/>
  <c r="A85" i="15"/>
  <c r="A85" i="19" s="1"/>
  <c r="A86" i="15"/>
  <c r="A86" i="19" s="1"/>
  <c r="A87" i="15"/>
  <c r="A87" i="19" s="1"/>
  <c r="A88" i="15"/>
  <c r="A88" i="19" s="1"/>
  <c r="A89" i="15"/>
  <c r="A89" i="19" s="1"/>
  <c r="A90" i="15"/>
  <c r="A90" i="19" s="1"/>
  <c r="A91" i="15"/>
  <c r="A91" i="19" s="1"/>
  <c r="A92" i="15"/>
  <c r="A92" i="19" s="1"/>
  <c r="A93" i="15"/>
  <c r="A93" i="19" s="1"/>
  <c r="A94" i="15"/>
  <c r="A94" i="19" s="1"/>
  <c r="A95" i="15"/>
  <c r="A95" i="19" s="1"/>
  <c r="A96" i="15"/>
  <c r="A96" i="19" s="1"/>
  <c r="A97" i="15"/>
  <c r="A97" i="19" s="1"/>
  <c r="A98" i="15"/>
  <c r="A98" i="19" s="1"/>
  <c r="A99" i="15"/>
  <c r="A99" i="19" s="1"/>
  <c r="A100" i="15"/>
  <c r="A100" i="19" s="1"/>
  <c r="A101" i="15"/>
  <c r="A101" i="19" s="1"/>
  <c r="A102" i="15"/>
  <c r="A102" i="19" s="1"/>
  <c r="A103" i="15"/>
  <c r="A103" i="19" s="1"/>
  <c r="A104" i="15"/>
  <c r="A104" i="19" s="1"/>
  <c r="A105" i="15"/>
  <c r="A105" i="19" s="1"/>
  <c r="A106" i="15"/>
  <c r="A106" i="19" s="1"/>
  <c r="A107" i="15"/>
  <c r="A107" i="19" s="1"/>
  <c r="A108" i="15"/>
  <c r="A108" i="19" s="1"/>
  <c r="A109" i="15"/>
  <c r="A109" i="19" s="1"/>
  <c r="A110" i="15"/>
  <c r="A110" i="19" s="1"/>
  <c r="A111" i="15"/>
  <c r="A111" i="19" s="1"/>
  <c r="A112" i="15"/>
  <c r="A112" i="19" s="1"/>
  <c r="A113" i="15"/>
  <c r="A113" i="19" s="1"/>
  <c r="A114" i="15"/>
  <c r="A114" i="19" s="1"/>
  <c r="A115" i="15"/>
  <c r="A115" i="19" s="1"/>
  <c r="A116" i="15"/>
  <c r="A116" i="19" s="1"/>
  <c r="A117" i="15"/>
  <c r="A117" i="19" s="1"/>
  <c r="A118" i="15"/>
  <c r="A118" i="19" s="1"/>
  <c r="A119" i="15"/>
  <c r="A119" i="19" s="1"/>
  <c r="A120" i="15"/>
  <c r="A120" i="19" s="1"/>
  <c r="A121" i="15"/>
  <c r="A121" i="19" s="1"/>
  <c r="A122" i="15"/>
  <c r="A122" i="19" s="1"/>
  <c r="A123" i="15"/>
  <c r="A123" i="19" s="1"/>
  <c r="A124" i="15"/>
  <c r="A124" i="19" s="1"/>
  <c r="A125" i="15"/>
  <c r="A125" i="19" s="1"/>
  <c r="A126" i="15"/>
  <c r="A126" i="19" s="1"/>
  <c r="A127" i="15"/>
  <c r="A127" i="19" s="1"/>
  <c r="A128" i="15"/>
  <c r="A128" i="19" s="1"/>
  <c r="A129" i="15"/>
  <c r="A129" i="19" s="1"/>
  <c r="A130" i="15"/>
  <c r="A130" i="19" s="1"/>
  <c r="A131" i="15"/>
  <c r="A131" i="19" s="1"/>
  <c r="A132" i="15"/>
  <c r="A132" i="19" s="1"/>
  <c r="A133" i="15"/>
  <c r="A133" i="19" s="1"/>
  <c r="A134" i="15"/>
  <c r="A134" i="19" s="1"/>
  <c r="A135" i="15"/>
  <c r="A135" i="19" s="1"/>
  <c r="A136" i="15"/>
  <c r="A136" i="19" s="1"/>
  <c r="A137" i="15"/>
  <c r="A137" i="19" s="1"/>
  <c r="A138" i="15"/>
  <c r="A138" i="19" s="1"/>
  <c r="A139" i="15"/>
  <c r="A139" i="19" s="1"/>
  <c r="A140" i="15"/>
  <c r="A140" i="19" s="1"/>
  <c r="A141" i="15"/>
  <c r="A141" i="19" s="1"/>
  <c r="A142" i="15"/>
  <c r="A142" i="19" s="1"/>
  <c r="A143" i="15"/>
  <c r="A143" i="19" s="1"/>
  <c r="A144" i="15"/>
  <c r="A144" i="19" s="1"/>
  <c r="A145" i="15"/>
  <c r="A145" i="19" s="1"/>
  <c r="A146" i="15"/>
  <c r="A146" i="19" s="1"/>
  <c r="A147" i="15"/>
  <c r="A147" i="19" s="1"/>
  <c r="A148" i="15"/>
  <c r="A148" i="19" s="1"/>
  <c r="A149" i="15"/>
  <c r="A149" i="19" s="1"/>
  <c r="A150" i="15"/>
  <c r="A150" i="19" s="1"/>
  <c r="A151" i="15"/>
  <c r="A151" i="19" s="1"/>
  <c r="A152" i="15"/>
  <c r="A152" i="19" s="1"/>
  <c r="A153" i="15"/>
  <c r="A153" i="19" s="1"/>
  <c r="A154" i="15"/>
  <c r="A154" i="19" s="1"/>
  <c r="A155" i="15"/>
  <c r="A155" i="19" s="1"/>
  <c r="A156" i="15"/>
  <c r="A156" i="19" s="1"/>
  <c r="A157" i="15"/>
  <c r="A157" i="19" s="1"/>
  <c r="A158" i="15"/>
  <c r="A158" i="19" s="1"/>
  <c r="A159" i="15"/>
  <c r="A159" i="19" s="1"/>
  <c r="A160" i="15"/>
  <c r="A160" i="19" s="1"/>
  <c r="A161" i="15"/>
  <c r="A161" i="19" s="1"/>
  <c r="A162" i="15"/>
  <c r="A162" i="19" s="1"/>
  <c r="A163" i="15"/>
  <c r="A163" i="19" s="1"/>
  <c r="A164" i="15"/>
  <c r="A164" i="19" s="1"/>
  <c r="A165" i="15"/>
  <c r="A165" i="19" s="1"/>
  <c r="A166" i="15"/>
  <c r="A166" i="19" s="1"/>
  <c r="A167" i="15"/>
  <c r="A167" i="19" s="1"/>
  <c r="A168" i="15"/>
  <c r="A168" i="19" s="1"/>
  <c r="A169" i="15"/>
  <c r="A169" i="19" s="1"/>
  <c r="A170" i="15"/>
  <c r="A170" i="19" s="1"/>
  <c r="A171" i="15"/>
  <c r="A171" i="19" s="1"/>
  <c r="A172" i="15"/>
  <c r="A172" i="19" s="1"/>
  <c r="A173" i="15"/>
  <c r="A173" i="19" s="1"/>
  <c r="A174" i="15"/>
  <c r="A174" i="19" s="1"/>
  <c r="A175" i="15"/>
  <c r="A175" i="19" s="1"/>
  <c r="A176" i="15"/>
  <c r="A176" i="19" s="1"/>
  <c r="A177" i="15"/>
  <c r="A177" i="19" s="1"/>
  <c r="A178" i="15"/>
  <c r="A178" i="19" s="1"/>
  <c r="A179" i="15"/>
  <c r="A179" i="19" s="1"/>
  <c r="A180" i="15"/>
  <c r="A180" i="19" s="1"/>
  <c r="A181" i="15"/>
  <c r="A181" i="19" s="1"/>
  <c r="A182" i="15"/>
  <c r="A182" i="19" s="1"/>
  <c r="A183" i="15"/>
  <c r="A183" i="19" s="1"/>
  <c r="A184" i="15"/>
  <c r="A184" i="19" s="1"/>
  <c r="A3" i="15"/>
  <c r="A3" i="19" s="1"/>
  <c r="A4" i="15"/>
  <c r="A4" i="19" s="1"/>
  <c r="A5" i="15"/>
  <c r="A5" i="19" s="1"/>
  <c r="A6" i="15"/>
  <c r="A6" i="19" s="1"/>
  <c r="A7" i="15"/>
  <c r="A7" i="19" s="1"/>
  <c r="A8" i="15"/>
  <c r="A8" i="19" s="1"/>
  <c r="A9" i="15"/>
  <c r="A9" i="19" s="1"/>
  <c r="A10" i="15"/>
  <c r="A10" i="19" s="1"/>
  <c r="A11" i="15"/>
  <c r="A11" i="19" s="1"/>
  <c r="A12" i="15"/>
  <c r="A12" i="19" s="1"/>
  <c r="A13" i="15"/>
  <c r="A13" i="19" s="1"/>
  <c r="A14" i="15"/>
  <c r="A14" i="19" s="1"/>
  <c r="A15" i="15"/>
  <c r="A15" i="19" s="1"/>
  <c r="A16" i="15"/>
  <c r="A16" i="19" s="1"/>
  <c r="A17" i="15"/>
  <c r="A17" i="19" s="1"/>
  <c r="A18" i="15"/>
  <c r="A18" i="19" s="1"/>
  <c r="A19" i="15"/>
  <c r="A19" i="19" s="1"/>
  <c r="A20" i="15"/>
  <c r="A20" i="19" s="1"/>
  <c r="A21" i="15"/>
  <c r="A21" i="19" s="1"/>
  <c r="A22" i="15"/>
  <c r="A22" i="19" s="1"/>
  <c r="A23" i="15"/>
  <c r="A23" i="19" s="1"/>
  <c r="A24" i="15"/>
  <c r="A24" i="19" s="1"/>
  <c r="A25" i="15"/>
  <c r="A25" i="19" s="1"/>
  <c r="A26" i="15"/>
  <c r="A26" i="19" s="1"/>
  <c r="A27" i="15"/>
  <c r="A27" i="19" s="1"/>
  <c r="A28" i="15"/>
  <c r="A28" i="19" s="1"/>
  <c r="A29" i="15"/>
  <c r="A29" i="19" s="1"/>
  <c r="A30" i="15"/>
  <c r="A30" i="19" s="1"/>
  <c r="A31" i="15"/>
  <c r="A31" i="19" s="1"/>
  <c r="A32" i="15"/>
  <c r="A32" i="19" s="1"/>
  <c r="A33" i="15"/>
  <c r="A33" i="19" s="1"/>
  <c r="A34" i="15"/>
  <c r="A34" i="19" s="1"/>
  <c r="A35" i="15"/>
  <c r="A35" i="19" s="1"/>
  <c r="A36" i="15"/>
  <c r="A36" i="19" s="1"/>
  <c r="A37" i="15"/>
  <c r="A37" i="19" s="1"/>
  <c r="A38" i="15"/>
  <c r="A38" i="19" s="1"/>
  <c r="A39" i="15"/>
  <c r="A39" i="19" s="1"/>
  <c r="A40" i="15"/>
  <c r="A40" i="19" s="1"/>
  <c r="A41" i="15"/>
  <c r="A41" i="19" s="1"/>
  <c r="A42" i="15"/>
  <c r="A42" i="19" s="1"/>
  <c r="A43" i="15"/>
  <c r="A43" i="19" s="1"/>
  <c r="A44" i="15"/>
  <c r="A44" i="19" s="1"/>
  <c r="A45" i="15"/>
  <c r="A45" i="19" s="1"/>
  <c r="A46" i="15"/>
  <c r="A46" i="19" s="1"/>
  <c r="A47" i="15"/>
  <c r="A47" i="19" s="1"/>
  <c r="A48" i="15"/>
  <c r="A48" i="19" s="1"/>
  <c r="F308" i="15"/>
  <c r="C424" i="15"/>
  <c r="C346" i="15"/>
  <c r="C362" i="15"/>
  <c r="C364" i="15"/>
  <c r="D364" i="15" s="1"/>
  <c r="C365" i="15"/>
  <c r="D365" i="15" s="1"/>
  <c r="C366" i="15"/>
  <c r="D366" i="15" s="1"/>
  <c r="C367" i="15"/>
  <c r="D367" i="15" s="1"/>
  <c r="C368" i="15"/>
  <c r="D368" i="15" s="1"/>
  <c r="C369" i="15"/>
  <c r="D369" i="15" s="1"/>
  <c r="C370" i="15"/>
  <c r="D370" i="15" s="1"/>
  <c r="C371" i="15"/>
  <c r="D371" i="15" s="1"/>
  <c r="C372" i="15"/>
  <c r="D372" i="15" s="1"/>
  <c r="C373" i="15"/>
  <c r="D373" i="15" s="1"/>
  <c r="C374" i="15"/>
  <c r="D374" i="15" s="1"/>
  <c r="C375" i="15"/>
  <c r="D375" i="15" s="1"/>
  <c r="C376" i="15"/>
  <c r="D376" i="15" s="1"/>
  <c r="C377" i="15"/>
  <c r="D377" i="15" s="1"/>
  <c r="C378" i="15"/>
  <c r="D378" i="15" s="1"/>
  <c r="C379" i="15"/>
  <c r="D379" i="15" s="1"/>
  <c r="C380" i="15"/>
  <c r="D380" i="15" s="1"/>
  <c r="C381" i="15"/>
  <c r="D381" i="15" s="1"/>
  <c r="C382" i="15"/>
  <c r="D382" i="15" s="1"/>
  <c r="C383" i="15"/>
  <c r="D383" i="15" s="1"/>
  <c r="C384" i="15"/>
  <c r="D384" i="15" s="1"/>
  <c r="B385" i="15"/>
  <c r="C389" i="15"/>
  <c r="C391" i="15"/>
  <c r="D391" i="15" s="1"/>
  <c r="C392" i="15"/>
  <c r="D392" i="15" s="1"/>
  <c r="C393" i="15"/>
  <c r="D393" i="15" s="1"/>
  <c r="B394" i="15"/>
  <c r="C348" i="15"/>
  <c r="D348" i="15" s="1"/>
  <c r="C349" i="15"/>
  <c r="D349" i="15" s="1"/>
  <c r="C350" i="15"/>
  <c r="D350" i="15" s="1"/>
  <c r="C351" i="15"/>
  <c r="D351" i="15" s="1"/>
  <c r="C352" i="15"/>
  <c r="D352" i="15" s="1"/>
  <c r="C353" i="15"/>
  <c r="D353" i="15" s="1"/>
  <c r="C354" i="15"/>
  <c r="D354" i="15" s="1"/>
  <c r="C355" i="15"/>
  <c r="D355" i="15" s="1"/>
  <c r="C356" i="15"/>
  <c r="D356" i="15" s="1"/>
  <c r="C357" i="15"/>
  <c r="D357" i="15" s="1"/>
  <c r="B358" i="15"/>
  <c r="C270" i="13"/>
  <c r="C394" i="15" s="1"/>
  <c r="D394" i="15" s="1"/>
  <c r="B268" i="13"/>
  <c r="B392" i="15" s="1"/>
  <c r="B269" i="13"/>
  <c r="B393" i="15" s="1"/>
  <c r="B267" i="13"/>
  <c r="B391" i="15" s="1"/>
  <c r="C262" i="13"/>
  <c r="C385" i="15" s="1"/>
  <c r="D385" i="15" s="1"/>
  <c r="B242" i="13"/>
  <c r="B365" i="15" s="1"/>
  <c r="B243" i="13"/>
  <c r="B366" i="15" s="1"/>
  <c r="B244" i="13"/>
  <c r="B367" i="15" s="1"/>
  <c r="B245" i="13"/>
  <c r="B368" i="15" s="1"/>
  <c r="B246" i="13"/>
  <c r="B369" i="15" s="1"/>
  <c r="B247" i="13"/>
  <c r="B370" i="15" s="1"/>
  <c r="B248" i="13"/>
  <c r="B371" i="15" s="1"/>
  <c r="B249" i="13"/>
  <c r="B372" i="15" s="1"/>
  <c r="B250" i="13"/>
  <c r="B373" i="15" s="1"/>
  <c r="B251" i="13"/>
  <c r="B374" i="15" s="1"/>
  <c r="B252" i="13"/>
  <c r="B375" i="15" s="1"/>
  <c r="B253" i="13"/>
  <c r="B376" i="15" s="1"/>
  <c r="B254" i="13"/>
  <c r="B377" i="15" s="1"/>
  <c r="B255" i="13"/>
  <c r="B378" i="15" s="1"/>
  <c r="B256" i="13"/>
  <c r="B379" i="15" s="1"/>
  <c r="B257" i="13"/>
  <c r="B380" i="15" s="1"/>
  <c r="B258" i="13"/>
  <c r="B381" i="15" s="1"/>
  <c r="B259" i="13"/>
  <c r="B382" i="15" s="1"/>
  <c r="B260" i="13"/>
  <c r="B383" i="15" s="1"/>
  <c r="B261" i="13"/>
  <c r="B384" i="15" s="1"/>
  <c r="B241" i="13"/>
  <c r="B364" i="15" s="1"/>
  <c r="D292" i="15"/>
  <c r="D293" i="15"/>
  <c r="D291" i="15"/>
  <c r="R209" i="15" l="1"/>
  <c r="H74" i="24" s="1"/>
  <c r="S211" i="19"/>
  <c r="P209" i="15"/>
  <c r="F74" i="24" s="1"/>
  <c r="O208" i="15"/>
  <c r="E53" i="24"/>
  <c r="O204" i="15"/>
  <c r="E49" i="24"/>
  <c r="O200" i="15"/>
  <c r="E45" i="24"/>
  <c r="S214" i="19"/>
  <c r="P212" i="15"/>
  <c r="R212" i="15"/>
  <c r="Q212" i="15"/>
  <c r="P202" i="15"/>
  <c r="F67" i="24" s="1"/>
  <c r="S204" i="19"/>
  <c r="Q202" i="15"/>
  <c r="G67" i="24" s="1"/>
  <c r="Q196" i="15"/>
  <c r="G61" i="24" s="1"/>
  <c r="S198" i="19"/>
  <c r="P196" i="15"/>
  <c r="F61" i="24" s="1"/>
  <c r="R207" i="15"/>
  <c r="H72" i="24" s="1"/>
  <c r="S209" i="19"/>
  <c r="P207" i="15"/>
  <c r="F72" i="24" s="1"/>
  <c r="Q211" i="15"/>
  <c r="G76" i="24" s="1"/>
  <c r="P211" i="15"/>
  <c r="F76" i="24" s="1"/>
  <c r="S213" i="19"/>
  <c r="E55" i="24"/>
  <c r="O210" i="15"/>
  <c r="E51" i="24"/>
  <c r="O206" i="15"/>
  <c r="E47" i="24"/>
  <c r="O202" i="15"/>
  <c r="E43" i="24"/>
  <c r="O198" i="15"/>
  <c r="S202" i="19"/>
  <c r="Q200" i="15"/>
  <c r="G65" i="24" s="1"/>
  <c r="R200" i="15"/>
  <c r="H65" i="24" s="1"/>
  <c r="S206" i="19"/>
  <c r="P204" i="15"/>
  <c r="F69" i="24" s="1"/>
  <c r="Q204" i="15"/>
  <c r="G69" i="24" s="1"/>
  <c r="P198" i="15"/>
  <c r="F63" i="24" s="1"/>
  <c r="S200" i="19"/>
  <c r="Q198" i="15"/>
  <c r="G63" i="24" s="1"/>
  <c r="O196" i="15"/>
  <c r="E61" i="24" s="1"/>
  <c r="E41" i="24"/>
  <c r="E54" i="24"/>
  <c r="O209" i="15"/>
  <c r="E50" i="24"/>
  <c r="O205" i="15"/>
  <c r="E46" i="24"/>
  <c r="O201" i="15"/>
  <c r="E42" i="24"/>
  <c r="O197" i="15"/>
  <c r="R201" i="15"/>
  <c r="H66" i="24" s="1"/>
  <c r="Q201" i="15"/>
  <c r="G66" i="24" s="1"/>
  <c r="S203" i="19"/>
  <c r="Q205" i="15"/>
  <c r="G70" i="24" s="1"/>
  <c r="P205" i="15"/>
  <c r="F70" i="24" s="1"/>
  <c r="S207" i="19"/>
  <c r="P206" i="15"/>
  <c r="F71" i="24" s="1"/>
  <c r="S208" i="19"/>
  <c r="R206" i="15"/>
  <c r="H71" i="24" s="1"/>
  <c r="P210" i="15"/>
  <c r="F75" i="24" s="1"/>
  <c r="S212" i="19"/>
  <c r="Q210" i="15"/>
  <c r="G75" i="24" s="1"/>
  <c r="O211" i="15"/>
  <c r="E56" i="24"/>
  <c r="O207" i="15"/>
  <c r="E52" i="24"/>
  <c r="O203" i="15"/>
  <c r="E48" i="24"/>
  <c r="O199" i="15"/>
  <c r="E44" i="24"/>
  <c r="R199" i="15"/>
  <c r="H64" i="24" s="1"/>
  <c r="Q199" i="15"/>
  <c r="G64" i="24" s="1"/>
  <c r="S201" i="19"/>
  <c r="Q203" i="15"/>
  <c r="G68" i="24" s="1"/>
  <c r="S205" i="19"/>
  <c r="P203" i="15"/>
  <c r="F68" i="24" s="1"/>
  <c r="Q197" i="15"/>
  <c r="G62" i="24" s="1"/>
  <c r="S199" i="19"/>
  <c r="P197" i="15"/>
  <c r="F62" i="24" s="1"/>
  <c r="S210" i="19"/>
  <c r="P208" i="15"/>
  <c r="F73" i="24" s="1"/>
  <c r="R208" i="15"/>
  <c r="H73" i="24" s="1"/>
  <c r="D331" i="19"/>
  <c r="E331" i="19" s="1"/>
  <c r="G331" i="19" s="1"/>
  <c r="D423" i="15"/>
  <c r="E423" i="15" s="1"/>
  <c r="G423" i="15" s="1"/>
  <c r="E540" i="15"/>
  <c r="C270" i="15"/>
  <c r="C272" i="19" s="1"/>
  <c r="C408" i="15"/>
  <c r="C416" i="15"/>
  <c r="C279" i="13"/>
  <c r="C280" i="13"/>
  <c r="E393" i="15"/>
  <c r="E391" i="15"/>
  <c r="E381" i="15"/>
  <c r="E377" i="15"/>
  <c r="E373" i="15"/>
  <c r="E369" i="15"/>
  <c r="E365" i="15"/>
  <c r="E375" i="15"/>
  <c r="E371" i="15"/>
  <c r="E384" i="15"/>
  <c r="E382" i="15"/>
  <c r="E380" i="15"/>
  <c r="E378" i="15"/>
  <c r="E376" i="15"/>
  <c r="E374" i="15"/>
  <c r="E372" i="15"/>
  <c r="E370" i="15"/>
  <c r="E368" i="15"/>
  <c r="E366" i="15"/>
  <c r="E364" i="15"/>
  <c r="E383" i="15"/>
  <c r="E367" i="15"/>
  <c r="E379" i="15"/>
  <c r="E392" i="15"/>
  <c r="I301" i="15"/>
  <c r="I302" i="15"/>
  <c r="I300" i="15"/>
  <c r="E19" i="1"/>
  <c r="E20" i="1"/>
  <c r="E18" i="1"/>
  <c r="B252" i="19"/>
  <c r="B75" i="13"/>
  <c r="C75" i="13"/>
  <c r="F75" i="13" s="1"/>
  <c r="D75" i="13"/>
  <c r="E75" i="13"/>
  <c r="B471" i="10"/>
  <c r="N471" i="10" s="1"/>
  <c r="F471" i="10"/>
  <c r="G471" i="10"/>
  <c r="K471" i="10" s="1"/>
  <c r="H471" i="10"/>
  <c r="I471" i="10" s="1"/>
  <c r="S471" i="10"/>
  <c r="G148" i="10" s="1"/>
  <c r="B363" i="10"/>
  <c r="C363" i="10"/>
  <c r="H363" i="10" s="1"/>
  <c r="D363" i="10"/>
  <c r="G363" i="10"/>
  <c r="C371" i="19" s="1"/>
  <c r="N363" i="10"/>
  <c r="G79" i="10" s="1"/>
  <c r="B148" i="10"/>
  <c r="B148" i="15" s="1"/>
  <c r="B148" i="19" s="1"/>
  <c r="L148" i="10"/>
  <c r="K148" i="15" s="1"/>
  <c r="K148" i="19" s="1"/>
  <c r="B79" i="10"/>
  <c r="B79" i="15" s="1"/>
  <c r="B79" i="19" s="1"/>
  <c r="L79" i="10"/>
  <c r="K79" i="15" s="1"/>
  <c r="K79" i="19" s="1"/>
  <c r="E109" i="12"/>
  <c r="C471" i="10" s="1"/>
  <c r="H109" i="12"/>
  <c r="D471" i="10" s="1"/>
  <c r="J471" i="10" s="1"/>
  <c r="I109" i="12"/>
  <c r="E471" i="10" s="1"/>
  <c r="C132" i="13"/>
  <c r="C417" i="15" l="1"/>
  <c r="E417" i="15" s="1"/>
  <c r="C316" i="19"/>
  <c r="C325" i="19" s="1"/>
  <c r="E325" i="19" s="1"/>
  <c r="P471" i="10"/>
  <c r="C148" i="10" s="1"/>
  <c r="C148" i="15" s="1"/>
  <c r="C148" i="19" s="1"/>
  <c r="D424" i="15"/>
  <c r="E424" i="15" s="1"/>
  <c r="F424" i="15" s="1"/>
  <c r="D332" i="19"/>
  <c r="E332" i="19" s="1"/>
  <c r="F332" i="19" s="1"/>
  <c r="D413" i="15"/>
  <c r="E413" i="15" s="1"/>
  <c r="F413" i="15" s="1"/>
  <c r="D416" i="15" s="1"/>
  <c r="E416" i="15" s="1"/>
  <c r="D321" i="19"/>
  <c r="E321" i="19" s="1"/>
  <c r="F321" i="19" s="1"/>
  <c r="D324" i="19" s="1"/>
  <c r="E324" i="19" s="1"/>
  <c r="D493" i="15"/>
  <c r="K363" i="10"/>
  <c r="C79" i="10" s="1"/>
  <c r="C79" i="15" s="1"/>
  <c r="C79" i="19" s="1"/>
  <c r="E67" i="25"/>
  <c r="E62" i="24"/>
  <c r="E75" i="25"/>
  <c r="E70" i="24"/>
  <c r="Y198" i="19"/>
  <c r="F66" i="25" s="1"/>
  <c r="Z198" i="19"/>
  <c r="G66" i="25" s="1"/>
  <c r="Y214" i="19"/>
  <c r="AA214" i="19"/>
  <c r="Z214" i="19"/>
  <c r="E69" i="24"/>
  <c r="E74" i="25"/>
  <c r="AA211" i="19"/>
  <c r="H79" i="25" s="1"/>
  <c r="Y211" i="19"/>
  <c r="F79" i="25" s="1"/>
  <c r="Y205" i="19"/>
  <c r="F73" i="25" s="1"/>
  <c r="Z205" i="19"/>
  <c r="G73" i="25" s="1"/>
  <c r="E68" i="24"/>
  <c r="E73" i="25"/>
  <c r="E76" i="24"/>
  <c r="E81" i="25"/>
  <c r="Y207" i="19"/>
  <c r="F75" i="25" s="1"/>
  <c r="Z207" i="19"/>
  <c r="G75" i="25" s="1"/>
  <c r="E71" i="25"/>
  <c r="E66" i="24"/>
  <c r="E79" i="25"/>
  <c r="E74" i="24"/>
  <c r="Z202" i="19"/>
  <c r="G70" i="25" s="1"/>
  <c r="AA202" i="19"/>
  <c r="H70" i="25" s="1"/>
  <c r="E65" i="24"/>
  <c r="E70" i="25"/>
  <c r="E73" i="24"/>
  <c r="E78" i="25"/>
  <c r="Y199" i="19"/>
  <c r="F67" i="25" s="1"/>
  <c r="Z199" i="19"/>
  <c r="G67" i="25" s="1"/>
  <c r="Y200" i="19"/>
  <c r="F68" i="25" s="1"/>
  <c r="Z200" i="19"/>
  <c r="G68" i="25" s="1"/>
  <c r="Y206" i="19"/>
  <c r="F74" i="25" s="1"/>
  <c r="Z206" i="19"/>
  <c r="G74" i="25" s="1"/>
  <c r="E68" i="25"/>
  <c r="E63" i="24"/>
  <c r="E76" i="25"/>
  <c r="E71" i="24"/>
  <c r="Z204" i="19"/>
  <c r="G72" i="25" s="1"/>
  <c r="Y204" i="19"/>
  <c r="F72" i="25" s="1"/>
  <c r="Z201" i="19"/>
  <c r="G69" i="25" s="1"/>
  <c r="AA201" i="19"/>
  <c r="H69" i="25" s="1"/>
  <c r="E64" i="24"/>
  <c r="E69" i="25"/>
  <c r="E72" i="24"/>
  <c r="E77" i="25"/>
  <c r="AA208" i="19"/>
  <c r="H76" i="25" s="1"/>
  <c r="Y208" i="19"/>
  <c r="F76" i="25" s="1"/>
  <c r="AA210" i="19"/>
  <c r="H78" i="25" s="1"/>
  <c r="Y210" i="19"/>
  <c r="F78" i="25" s="1"/>
  <c r="Y212" i="19"/>
  <c r="F80" i="25" s="1"/>
  <c r="Z212" i="19"/>
  <c r="G80" i="25" s="1"/>
  <c r="AA203" i="19"/>
  <c r="H71" i="25" s="1"/>
  <c r="Z203" i="19"/>
  <c r="G71" i="25" s="1"/>
  <c r="E72" i="25"/>
  <c r="E67" i="24"/>
  <c r="E80" i="25"/>
  <c r="E75" i="24"/>
  <c r="Z213" i="19"/>
  <c r="G81" i="25" s="1"/>
  <c r="Y213" i="19"/>
  <c r="F81" i="25" s="1"/>
  <c r="AA209" i="19"/>
  <c r="H77" i="25" s="1"/>
  <c r="Y209" i="19"/>
  <c r="F77" i="25" s="1"/>
  <c r="I363" i="10"/>
  <c r="O363" i="10" s="1"/>
  <c r="A109" i="12" s="1"/>
  <c r="L471" i="10"/>
  <c r="M471" i="10" s="1"/>
  <c r="I303" i="15"/>
  <c r="D393" i="10"/>
  <c r="D391" i="10"/>
  <c r="D392" i="10" s="1"/>
  <c r="B305" i="13"/>
  <c r="B306" i="13"/>
  <c r="B307" i="13"/>
  <c r="B304" i="13"/>
  <c r="F414" i="10"/>
  <c r="G414" i="10"/>
  <c r="L414" i="10" s="1"/>
  <c r="H414" i="10"/>
  <c r="I414" i="10" s="1"/>
  <c r="P414" i="10" s="1"/>
  <c r="T414" i="10"/>
  <c r="G103" i="10" s="1"/>
  <c r="F415" i="10"/>
  <c r="G415" i="10"/>
  <c r="L415" i="10" s="1"/>
  <c r="H415" i="10"/>
  <c r="I415" i="10" s="1"/>
  <c r="P415" i="10" s="1"/>
  <c r="T415" i="10"/>
  <c r="G104" i="10" s="1"/>
  <c r="J329" i="10"/>
  <c r="G49" i="10" s="1"/>
  <c r="J330" i="10"/>
  <c r="G50" i="10" s="1"/>
  <c r="B329" i="10"/>
  <c r="G329" i="10" s="1"/>
  <c r="C329" i="10"/>
  <c r="E329" i="10" s="1"/>
  <c r="D329" i="10"/>
  <c r="B330" i="10"/>
  <c r="G330" i="10" s="1"/>
  <c r="C330" i="10"/>
  <c r="E330" i="10" s="1"/>
  <c r="D330" i="10"/>
  <c r="B103" i="10"/>
  <c r="B103" i="15" s="1"/>
  <c r="B103" i="19" s="1"/>
  <c r="K103" i="15"/>
  <c r="K103" i="19" s="1"/>
  <c r="B104" i="10"/>
  <c r="B104" i="15" s="1"/>
  <c r="B104" i="19" s="1"/>
  <c r="K104" i="15"/>
  <c r="K104" i="19" s="1"/>
  <c r="K49" i="15"/>
  <c r="K49" i="19" s="1"/>
  <c r="K50" i="15"/>
  <c r="K50" i="19" s="1"/>
  <c r="B49" i="10"/>
  <c r="B49" i="15" s="1"/>
  <c r="B49" i="19" s="1"/>
  <c r="B50" i="10"/>
  <c r="B50" i="15" s="1"/>
  <c r="B50" i="19" s="1"/>
  <c r="H42" i="12"/>
  <c r="D414" i="10" s="1"/>
  <c r="I42" i="12"/>
  <c r="E414" i="10" s="1"/>
  <c r="H43" i="12"/>
  <c r="D415" i="10" s="1"/>
  <c r="I43" i="12"/>
  <c r="E415" i="10" s="1"/>
  <c r="B414" i="10"/>
  <c r="O414" i="10" s="1"/>
  <c r="B415" i="10"/>
  <c r="O415" i="10" s="1"/>
  <c r="B224" i="4"/>
  <c r="H329" i="10" s="1"/>
  <c r="D49" i="10" s="1"/>
  <c r="B225" i="4"/>
  <c r="H330" i="10" s="1"/>
  <c r="D50" i="10" s="1"/>
  <c r="D86" i="13"/>
  <c r="B318" i="15"/>
  <c r="B319" i="15"/>
  <c r="B321" i="15"/>
  <c r="B322" i="15"/>
  <c r="B323" i="15"/>
  <c r="B324" i="15"/>
  <c r="B317" i="15"/>
  <c r="B268" i="15"/>
  <c r="B269" i="15"/>
  <c r="B271" i="15"/>
  <c r="B272" i="15"/>
  <c r="B273" i="15"/>
  <c r="B274" i="15"/>
  <c r="B267" i="15"/>
  <c r="E418" i="15" l="1"/>
  <c r="F425" i="15" s="1"/>
  <c r="E326" i="19"/>
  <c r="F333" i="19" s="1"/>
  <c r="M363" i="10"/>
  <c r="E79" i="10" s="1"/>
  <c r="E79" i="15" s="1"/>
  <c r="E79" i="19" s="1"/>
  <c r="H79" i="10"/>
  <c r="T471" i="10"/>
  <c r="H148" i="10" s="1"/>
  <c r="D394" i="10"/>
  <c r="F329" i="10"/>
  <c r="K329" i="10" s="1"/>
  <c r="A42" i="12" s="1"/>
  <c r="F330" i="10"/>
  <c r="K330" i="10" s="1"/>
  <c r="A43" i="12" s="1"/>
  <c r="C49" i="10"/>
  <c r="C49" i="15" s="1"/>
  <c r="C49" i="19" s="1"/>
  <c r="E42" i="12"/>
  <c r="C414" i="10" s="1"/>
  <c r="Q414" i="10" s="1"/>
  <c r="C103" i="10" s="1"/>
  <c r="C103" i="15" s="1"/>
  <c r="C103" i="19" s="1"/>
  <c r="D50" i="15"/>
  <c r="D50" i="19" s="1"/>
  <c r="E43" i="12"/>
  <c r="C415" i="10" s="1"/>
  <c r="Q415" i="10" s="1"/>
  <c r="C104" i="10" s="1"/>
  <c r="C104" i="15" s="1"/>
  <c r="C104" i="19" s="1"/>
  <c r="C50" i="10"/>
  <c r="C50" i="15" s="1"/>
  <c r="C50" i="19" s="1"/>
  <c r="D49" i="15"/>
  <c r="D49" i="19" s="1"/>
  <c r="G237" i="13"/>
  <c r="C358" i="15" s="1"/>
  <c r="D358" i="15" s="1"/>
  <c r="E493" i="15" l="1"/>
  <c r="G493" i="15" s="1"/>
  <c r="C390" i="10"/>
  <c r="E354" i="15"/>
  <c r="E351" i="15"/>
  <c r="E350" i="15"/>
  <c r="E357" i="15"/>
  <c r="E355" i="15"/>
  <c r="E353" i="15"/>
  <c r="E348" i="15"/>
  <c r="E356" i="15"/>
  <c r="E352" i="15"/>
  <c r="E349" i="15"/>
  <c r="R471" i="10"/>
  <c r="E148" i="10" s="1"/>
  <c r="E148" i="15" s="1"/>
  <c r="E148" i="19" s="1"/>
  <c r="H49" i="10"/>
  <c r="I329" i="10"/>
  <c r="E49" i="10" s="1"/>
  <c r="E49" i="15" s="1"/>
  <c r="E49" i="19" s="1"/>
  <c r="H50" i="10"/>
  <c r="I330" i="10"/>
  <c r="E50" i="10" s="1"/>
  <c r="E50" i="15" s="1"/>
  <c r="E50" i="19" s="1"/>
  <c r="G310" i="15"/>
  <c r="C309" i="15"/>
  <c r="L1" i="15"/>
  <c r="L1" i="19" s="1"/>
  <c r="K1" i="15"/>
  <c r="K1" i="19" s="1"/>
  <c r="I1" i="15"/>
  <c r="I1" i="19" s="1"/>
  <c r="D1" i="15"/>
  <c r="D1" i="19" s="1"/>
  <c r="C1" i="15"/>
  <c r="C1" i="19" s="1"/>
  <c r="B1" i="15"/>
  <c r="B1" i="19" s="1"/>
  <c r="A2" i="15"/>
  <c r="A2" i="19" s="1"/>
  <c r="F423" i="15" l="1"/>
  <c r="F331" i="19"/>
  <c r="F334" i="19" s="1"/>
  <c r="G289" i="19" s="1"/>
  <c r="C521" i="15"/>
  <c r="C342" i="19"/>
  <c r="BA3" i="7" l="1"/>
  <c r="BD4" i="7"/>
  <c r="M131" i="10"/>
  <c r="L131" i="15" s="1"/>
  <c r="L131" i="19" s="1"/>
  <c r="M130" i="10"/>
  <c r="L130" i="15" s="1"/>
  <c r="L130" i="19" s="1"/>
  <c r="M129" i="10"/>
  <c r="L129" i="15" s="1"/>
  <c r="L129" i="19" s="1"/>
  <c r="M128" i="10"/>
  <c r="L128" i="15" s="1"/>
  <c r="L128" i="19" s="1"/>
  <c r="M127" i="10"/>
  <c r="L127" i="15" s="1"/>
  <c r="L127" i="19" s="1"/>
  <c r="M126" i="10"/>
  <c r="L126" i="15" s="1"/>
  <c r="L126" i="19" s="1"/>
  <c r="M125" i="10"/>
  <c r="L125" i="15" s="1"/>
  <c r="L125" i="19" s="1"/>
  <c r="M124" i="10"/>
  <c r="L124" i="15" s="1"/>
  <c r="L124" i="19" s="1"/>
  <c r="M123" i="10"/>
  <c r="L123" i="15" s="1"/>
  <c r="L123" i="19" s="1"/>
  <c r="M122" i="10"/>
  <c r="L122" i="15" s="1"/>
  <c r="L122" i="19" s="1"/>
  <c r="M121" i="10"/>
  <c r="L121" i="15" s="1"/>
  <c r="L121" i="19" s="1"/>
  <c r="M120" i="10"/>
  <c r="L120" i="15" s="1"/>
  <c r="L120" i="19" s="1"/>
  <c r="M119" i="10"/>
  <c r="L119" i="15" s="1"/>
  <c r="L119" i="19" s="1"/>
  <c r="M118" i="10"/>
  <c r="L118" i="15" s="1"/>
  <c r="L118" i="19" s="1"/>
  <c r="M117" i="10"/>
  <c r="L117" i="15" s="1"/>
  <c r="L117" i="19" s="1"/>
  <c r="M116" i="10"/>
  <c r="L116" i="15" s="1"/>
  <c r="L116" i="19" s="1"/>
  <c r="M115" i="10"/>
  <c r="L115" i="15" s="1"/>
  <c r="L115" i="19" s="1"/>
  <c r="M114" i="10"/>
  <c r="L114" i="15" s="1"/>
  <c r="L114" i="19" s="1"/>
  <c r="M113" i="10"/>
  <c r="L113" i="15" s="1"/>
  <c r="L113" i="19" s="1"/>
  <c r="M112" i="10"/>
  <c r="L112" i="15" s="1"/>
  <c r="L112" i="19" s="1"/>
  <c r="M43" i="10"/>
  <c r="L43" i="15" s="1"/>
  <c r="L43" i="19" s="1"/>
  <c r="M42" i="10"/>
  <c r="L42" i="15" s="1"/>
  <c r="L42" i="19" s="1"/>
  <c r="M41" i="10"/>
  <c r="L41" i="15" s="1"/>
  <c r="L41" i="19" s="1"/>
  <c r="M40" i="10"/>
  <c r="L40" i="15" s="1"/>
  <c r="L40" i="19" s="1"/>
  <c r="M39" i="10"/>
  <c r="L39" i="15" s="1"/>
  <c r="L39" i="19" s="1"/>
  <c r="M38" i="10"/>
  <c r="L38" i="15" s="1"/>
  <c r="L38" i="19" s="1"/>
  <c r="M37" i="10"/>
  <c r="L37" i="15" s="1"/>
  <c r="L37" i="19" s="1"/>
  <c r="M36" i="10"/>
  <c r="L36" i="15" s="1"/>
  <c r="L36" i="19" s="1"/>
  <c r="M35" i="10"/>
  <c r="L35" i="15" s="1"/>
  <c r="L35" i="19" s="1"/>
  <c r="M34" i="10"/>
  <c r="L34" i="15" s="1"/>
  <c r="L34" i="19" s="1"/>
  <c r="M33" i="10"/>
  <c r="L33" i="15" s="1"/>
  <c r="L33" i="19" s="1"/>
  <c r="M32" i="10"/>
  <c r="L32" i="15" s="1"/>
  <c r="L32" i="19" s="1"/>
  <c r="M31" i="10"/>
  <c r="L31" i="15" s="1"/>
  <c r="L31" i="19" s="1"/>
  <c r="M30" i="10"/>
  <c r="L30" i="15" s="1"/>
  <c r="L30" i="19" s="1"/>
  <c r="M29" i="10"/>
  <c r="L29" i="15" s="1"/>
  <c r="L29" i="19" s="1"/>
  <c r="M28" i="10"/>
  <c r="L28" i="15" s="1"/>
  <c r="L28" i="19" s="1"/>
  <c r="M27" i="10"/>
  <c r="L27" i="15" s="1"/>
  <c r="L27" i="19" s="1"/>
  <c r="M26" i="10"/>
  <c r="L26" i="15" s="1"/>
  <c r="L26" i="19" s="1"/>
  <c r="M25" i="10"/>
  <c r="L25" i="15" s="1"/>
  <c r="L25" i="19" s="1"/>
  <c r="M24" i="10"/>
  <c r="L24" i="15" s="1"/>
  <c r="L24" i="19" s="1"/>
  <c r="M23" i="10"/>
  <c r="L23" i="15" s="1"/>
  <c r="L23" i="19" s="1"/>
  <c r="M22" i="10"/>
  <c r="L22" i="15" s="1"/>
  <c r="L22" i="19" s="1"/>
  <c r="M21" i="10"/>
  <c r="L21" i="15" s="1"/>
  <c r="L21" i="19" s="1"/>
  <c r="M20" i="10"/>
  <c r="L20" i="15" s="1"/>
  <c r="L20" i="19" s="1"/>
  <c r="M19" i="10"/>
  <c r="L19" i="15" s="1"/>
  <c r="L19" i="19" s="1"/>
  <c r="M18" i="10"/>
  <c r="L18" i="15" s="1"/>
  <c r="L18" i="19" s="1"/>
  <c r="M17" i="10"/>
  <c r="L17" i="15" s="1"/>
  <c r="L17" i="19" s="1"/>
  <c r="M16" i="10"/>
  <c r="L16" i="15" s="1"/>
  <c r="L16" i="19" s="1"/>
  <c r="M15" i="10"/>
  <c r="L15" i="15" s="1"/>
  <c r="L15" i="19" s="1"/>
  <c r="M14" i="10"/>
  <c r="L14" i="15" s="1"/>
  <c r="L14" i="19" s="1"/>
  <c r="M13" i="10"/>
  <c r="L13" i="15" s="1"/>
  <c r="L13" i="19" s="1"/>
  <c r="M12" i="10"/>
  <c r="L12" i="15" s="1"/>
  <c r="L12" i="19" s="1"/>
  <c r="M11" i="10"/>
  <c r="L11" i="15" s="1"/>
  <c r="L11" i="19" s="1"/>
  <c r="M10" i="10"/>
  <c r="L10" i="15" s="1"/>
  <c r="L10" i="19" s="1"/>
  <c r="M9" i="10"/>
  <c r="L9" i="15" s="1"/>
  <c r="L9" i="19" s="1"/>
  <c r="M8" i="10"/>
  <c r="L8" i="15" s="1"/>
  <c r="L8" i="19" s="1"/>
  <c r="M7" i="10"/>
  <c r="L7" i="15" s="1"/>
  <c r="L7" i="19" s="1"/>
  <c r="M6" i="10"/>
  <c r="L6" i="15" s="1"/>
  <c r="L6" i="19" s="1"/>
  <c r="M5" i="10"/>
  <c r="L5" i="15" s="1"/>
  <c r="L5" i="19" s="1"/>
  <c r="M4" i="10"/>
  <c r="L4" i="15" s="1"/>
  <c r="L4" i="19" s="1"/>
  <c r="M185" i="13" l="1"/>
  <c r="J209" i="13" s="1"/>
  <c r="L185" i="13"/>
  <c r="K209" i="13" s="1"/>
  <c r="K185" i="13"/>
  <c r="I209" i="13" s="1"/>
  <c r="K168" i="13"/>
  <c r="L168" i="13"/>
  <c r="M168" i="13"/>
  <c r="K169" i="13"/>
  <c r="L169" i="13"/>
  <c r="M169" i="13"/>
  <c r="K170" i="13"/>
  <c r="L170" i="13"/>
  <c r="M170" i="13"/>
  <c r="K172" i="13"/>
  <c r="L172" i="13"/>
  <c r="M172" i="13"/>
  <c r="K173" i="13"/>
  <c r="L173" i="13"/>
  <c r="M173" i="13"/>
  <c r="K174" i="13"/>
  <c r="L174" i="13"/>
  <c r="M174" i="13"/>
  <c r="K175" i="13"/>
  <c r="L175" i="13"/>
  <c r="M175" i="13"/>
  <c r="K176" i="13"/>
  <c r="L176" i="13"/>
  <c r="M176" i="13"/>
  <c r="K177" i="13"/>
  <c r="L177" i="13"/>
  <c r="M177" i="13"/>
  <c r="K178" i="13"/>
  <c r="L178" i="13"/>
  <c r="M178" i="13"/>
  <c r="K180" i="13"/>
  <c r="L180" i="13"/>
  <c r="M180" i="13"/>
  <c r="K181" i="13"/>
  <c r="L181" i="13"/>
  <c r="M181" i="13"/>
  <c r="K179" i="13"/>
  <c r="L179" i="13"/>
  <c r="M179" i="13"/>
  <c r="K182" i="13"/>
  <c r="L182" i="13"/>
  <c r="M182" i="13"/>
  <c r="J191" i="13"/>
  <c r="L191" i="13" s="1"/>
  <c r="J190" i="13"/>
  <c r="K190" i="13" s="1"/>
  <c r="F177" i="13"/>
  <c r="F178" i="13"/>
  <c r="F179" i="13"/>
  <c r="F180" i="13"/>
  <c r="F181" i="13"/>
  <c r="F182" i="13"/>
  <c r="F176" i="13"/>
  <c r="F168" i="13"/>
  <c r="F169" i="13"/>
  <c r="F170" i="13"/>
  <c r="F171" i="13"/>
  <c r="F189" i="13" s="1"/>
  <c r="F172" i="13"/>
  <c r="F173" i="13"/>
  <c r="F174" i="13"/>
  <c r="F175" i="13"/>
  <c r="F167" i="13"/>
  <c r="F12" i="7"/>
  <c r="F13" i="7"/>
  <c r="F14" i="7"/>
  <c r="F15" i="7"/>
  <c r="F16" i="7"/>
  <c r="F17" i="7"/>
  <c r="F18" i="7"/>
  <c r="F19" i="7"/>
  <c r="F24" i="7"/>
  <c r="F25" i="7"/>
  <c r="F26" i="7"/>
  <c r="F27" i="7"/>
  <c r="F11" i="7"/>
  <c r="F2" i="7"/>
  <c r="L166" i="10"/>
  <c r="K166" i="15" s="1"/>
  <c r="K166" i="19" s="1"/>
  <c r="L167" i="10"/>
  <c r="K167" i="15" s="1"/>
  <c r="K167" i="19" s="1"/>
  <c r="L168" i="10"/>
  <c r="K168" i="15" s="1"/>
  <c r="K168" i="19" s="1"/>
  <c r="L169" i="10"/>
  <c r="K169" i="15" s="1"/>
  <c r="K169" i="19" s="1"/>
  <c r="L170" i="10"/>
  <c r="K170" i="15" s="1"/>
  <c r="K170" i="19" s="1"/>
  <c r="L171" i="10"/>
  <c r="K171" i="15" s="1"/>
  <c r="K171" i="19" s="1"/>
  <c r="L172" i="10"/>
  <c r="K172" i="15" s="1"/>
  <c r="K172" i="19" s="1"/>
  <c r="L173" i="10"/>
  <c r="K173" i="15" s="1"/>
  <c r="K173" i="19" s="1"/>
  <c r="L174" i="10"/>
  <c r="K174" i="15" s="1"/>
  <c r="K174" i="19" s="1"/>
  <c r="L175" i="10"/>
  <c r="K175" i="15" s="1"/>
  <c r="K175" i="19" s="1"/>
  <c r="L176" i="10"/>
  <c r="K176" i="15" s="1"/>
  <c r="K176" i="19" s="1"/>
  <c r="L177" i="10"/>
  <c r="K177" i="15" s="1"/>
  <c r="K177" i="19" s="1"/>
  <c r="L178" i="10"/>
  <c r="K178" i="15" s="1"/>
  <c r="K178" i="19" s="1"/>
  <c r="L179" i="10"/>
  <c r="K179" i="15" s="1"/>
  <c r="K179" i="19" s="1"/>
  <c r="L180" i="10"/>
  <c r="K180" i="15" s="1"/>
  <c r="K180" i="19" s="1"/>
  <c r="L181" i="10"/>
  <c r="K181" i="15" s="1"/>
  <c r="K181" i="19" s="1"/>
  <c r="L182" i="10"/>
  <c r="K182" i="15" s="1"/>
  <c r="K182" i="19" s="1"/>
  <c r="L183" i="10"/>
  <c r="K183" i="15" s="1"/>
  <c r="K183" i="19" s="1"/>
  <c r="L184" i="10"/>
  <c r="K184" i="15" s="1"/>
  <c r="K184" i="19" s="1"/>
  <c r="L165" i="10"/>
  <c r="K165" i="15" s="1"/>
  <c r="K165" i="19" s="1"/>
  <c r="L136" i="10"/>
  <c r="K136" i="15" s="1"/>
  <c r="K136" i="19" s="1"/>
  <c r="L135" i="10"/>
  <c r="K135" i="15" s="1"/>
  <c r="K135" i="19" s="1"/>
  <c r="L134" i="10"/>
  <c r="K134" i="15" s="1"/>
  <c r="K134" i="19" s="1"/>
  <c r="L133" i="10"/>
  <c r="K133" i="15" s="1"/>
  <c r="K133" i="19" s="1"/>
  <c r="L132" i="10"/>
  <c r="K132" i="15" s="1"/>
  <c r="K132" i="19" s="1"/>
  <c r="L131" i="10"/>
  <c r="K131" i="15" s="1"/>
  <c r="K131" i="19" s="1"/>
  <c r="L130" i="10"/>
  <c r="K130" i="15" s="1"/>
  <c r="K130" i="19" s="1"/>
  <c r="L129" i="10"/>
  <c r="K129" i="15" s="1"/>
  <c r="K129" i="19" s="1"/>
  <c r="L128" i="10"/>
  <c r="K128" i="15" s="1"/>
  <c r="K128" i="19" s="1"/>
  <c r="L67" i="10"/>
  <c r="K67" i="15" s="1"/>
  <c r="K67" i="19" s="1"/>
  <c r="L66" i="10"/>
  <c r="K66" i="15" s="1"/>
  <c r="K66" i="19" s="1"/>
  <c r="L65" i="10"/>
  <c r="K65" i="15" s="1"/>
  <c r="K65" i="19" s="1"/>
  <c r="L64" i="10"/>
  <c r="K64" i="15" s="1"/>
  <c r="K64" i="19" s="1"/>
  <c r="L63" i="10"/>
  <c r="K63" i="15" s="1"/>
  <c r="K63" i="19" s="1"/>
  <c r="L62" i="10"/>
  <c r="K62" i="15" s="1"/>
  <c r="K62" i="19" s="1"/>
  <c r="L61" i="10"/>
  <c r="K61" i="15" s="1"/>
  <c r="K61" i="19" s="1"/>
  <c r="L60" i="10"/>
  <c r="K60" i="15" s="1"/>
  <c r="K60" i="19" s="1"/>
  <c r="L59" i="10"/>
  <c r="K59" i="15" s="1"/>
  <c r="K59" i="19" s="1"/>
  <c r="L58" i="10"/>
  <c r="K58" i="15" s="1"/>
  <c r="K58" i="19" s="1"/>
  <c r="L43" i="10"/>
  <c r="K43" i="15" s="1"/>
  <c r="K43" i="19" s="1"/>
  <c r="L42" i="10"/>
  <c r="K42" i="15" s="1"/>
  <c r="K42" i="19" s="1"/>
  <c r="L41" i="10"/>
  <c r="K41" i="15" s="1"/>
  <c r="K41" i="19" s="1"/>
  <c r="L40" i="10"/>
  <c r="K40" i="15" s="1"/>
  <c r="K40" i="19" s="1"/>
  <c r="L21" i="10"/>
  <c r="K21" i="15" s="1"/>
  <c r="K21" i="19" s="1"/>
  <c r="L22" i="10"/>
  <c r="K22" i="15" s="1"/>
  <c r="K22" i="19" s="1"/>
  <c r="L23" i="10"/>
  <c r="K23" i="15" s="1"/>
  <c r="K23" i="19" s="1"/>
  <c r="L20" i="10"/>
  <c r="K20" i="15" s="1"/>
  <c r="K20" i="19" s="1"/>
  <c r="G301" i="15"/>
  <c r="G302" i="15"/>
  <c r="G300" i="15"/>
  <c r="D301" i="15"/>
  <c r="D302" i="15"/>
  <c r="D300" i="15"/>
  <c r="C301" i="15"/>
  <c r="C302" i="15"/>
  <c r="C300" i="15"/>
  <c r="F300" i="15" l="1"/>
  <c r="F302" i="15"/>
  <c r="F301" i="15"/>
  <c r="M162" i="10"/>
  <c r="L162" i="15" s="1"/>
  <c r="L162" i="19" s="1"/>
  <c r="M158" i="10"/>
  <c r="L158" i="15" s="1"/>
  <c r="L158" i="19" s="1"/>
  <c r="M154" i="10"/>
  <c r="L154" i="15" s="1"/>
  <c r="L154" i="19" s="1"/>
  <c r="M155" i="10"/>
  <c r="L155" i="15" s="1"/>
  <c r="L155" i="19" s="1"/>
  <c r="M161" i="10"/>
  <c r="L161" i="15" s="1"/>
  <c r="L161" i="19" s="1"/>
  <c r="M157" i="10"/>
  <c r="L157" i="15" s="1"/>
  <c r="L157" i="19" s="1"/>
  <c r="M153" i="10"/>
  <c r="L153" i="15" s="1"/>
  <c r="L153" i="19" s="1"/>
  <c r="M163" i="10"/>
  <c r="L163" i="15" s="1"/>
  <c r="L163" i="19" s="1"/>
  <c r="M164" i="10"/>
  <c r="L164" i="15" s="1"/>
  <c r="L164" i="19" s="1"/>
  <c r="M160" i="10"/>
  <c r="L160" i="15" s="1"/>
  <c r="L160" i="19" s="1"/>
  <c r="M156" i="10"/>
  <c r="L156" i="15" s="1"/>
  <c r="L156" i="19" s="1"/>
  <c r="M159" i="10"/>
  <c r="L159" i="15" s="1"/>
  <c r="L159" i="19" s="1"/>
  <c r="M99" i="10"/>
  <c r="L99" i="15" s="1"/>
  <c r="L99" i="19" s="1"/>
  <c r="M98" i="10"/>
  <c r="L98" i="15" s="1"/>
  <c r="L98" i="19" s="1"/>
  <c r="M97" i="10"/>
  <c r="L97" i="15" s="1"/>
  <c r="L97" i="19" s="1"/>
  <c r="M67" i="10"/>
  <c r="L67" i="15" s="1"/>
  <c r="L67" i="19" s="1"/>
  <c r="M64" i="10"/>
  <c r="L64" i="15" s="1"/>
  <c r="L64" i="19" s="1"/>
  <c r="M65" i="10"/>
  <c r="L65" i="15" s="1"/>
  <c r="L65" i="19" s="1"/>
  <c r="M63" i="10"/>
  <c r="L63" i="15" s="1"/>
  <c r="L63" i="19" s="1"/>
  <c r="M66" i="10"/>
  <c r="L66" i="15" s="1"/>
  <c r="L66" i="19" s="1"/>
  <c r="M2" i="10"/>
  <c r="L2" i="15" s="1"/>
  <c r="L2" i="19" s="1"/>
  <c r="M3" i="10"/>
  <c r="L3" i="15" s="1"/>
  <c r="L3" i="19" s="1"/>
  <c r="M148" i="10"/>
  <c r="L148" i="15" s="1"/>
  <c r="L148" i="19" s="1"/>
  <c r="M150" i="10"/>
  <c r="L150" i="15" s="1"/>
  <c r="L150" i="19" s="1"/>
  <c r="M145" i="10"/>
  <c r="L145" i="15" s="1"/>
  <c r="L145" i="19" s="1"/>
  <c r="M141" i="10"/>
  <c r="L141" i="15" s="1"/>
  <c r="L141" i="19" s="1"/>
  <c r="M137" i="10"/>
  <c r="L137" i="15" s="1"/>
  <c r="L137" i="19" s="1"/>
  <c r="M142" i="10"/>
  <c r="L142" i="15" s="1"/>
  <c r="L142" i="19" s="1"/>
  <c r="M149" i="10"/>
  <c r="L149" i="15" s="1"/>
  <c r="L149" i="19" s="1"/>
  <c r="M144" i="10"/>
  <c r="L144" i="15" s="1"/>
  <c r="L144" i="19" s="1"/>
  <c r="M140" i="10"/>
  <c r="L140" i="15" s="1"/>
  <c r="L140" i="19" s="1"/>
  <c r="M151" i="10"/>
  <c r="L151" i="15" s="1"/>
  <c r="L151" i="19" s="1"/>
  <c r="M138" i="10"/>
  <c r="L138" i="15" s="1"/>
  <c r="L138" i="19" s="1"/>
  <c r="M152" i="10"/>
  <c r="L152" i="15" s="1"/>
  <c r="L152" i="19" s="1"/>
  <c r="M147" i="10"/>
  <c r="L147" i="15" s="1"/>
  <c r="L147" i="19" s="1"/>
  <c r="M143" i="10"/>
  <c r="L143" i="15" s="1"/>
  <c r="L143" i="19" s="1"/>
  <c r="M139" i="10"/>
  <c r="L139" i="15" s="1"/>
  <c r="L139" i="19" s="1"/>
  <c r="M146" i="10"/>
  <c r="L146" i="15" s="1"/>
  <c r="L146" i="19" s="1"/>
  <c r="M96" i="10"/>
  <c r="L96" i="15" s="1"/>
  <c r="L96" i="19" s="1"/>
  <c r="M60" i="10"/>
  <c r="L60" i="15" s="1"/>
  <c r="L60" i="19" s="1"/>
  <c r="M59" i="10"/>
  <c r="L59" i="15" s="1"/>
  <c r="L59" i="19" s="1"/>
  <c r="M62" i="10"/>
  <c r="L62" i="15" s="1"/>
  <c r="L62" i="19" s="1"/>
  <c r="M61" i="10"/>
  <c r="L61" i="15" s="1"/>
  <c r="L61" i="19" s="1"/>
  <c r="M58" i="10"/>
  <c r="L58" i="15" s="1"/>
  <c r="L58" i="19" s="1"/>
  <c r="M45" i="10"/>
  <c r="L45" i="15" s="1"/>
  <c r="L45" i="19" s="1"/>
  <c r="M44" i="10"/>
  <c r="L44" i="15" s="1"/>
  <c r="L44" i="19" s="1"/>
  <c r="M133" i="10"/>
  <c r="L133" i="15" s="1"/>
  <c r="L133" i="19" s="1"/>
  <c r="M136" i="10"/>
  <c r="L136" i="15" s="1"/>
  <c r="L136" i="19" s="1"/>
  <c r="M132" i="10"/>
  <c r="L132" i="15" s="1"/>
  <c r="L132" i="19" s="1"/>
  <c r="M135" i="10"/>
  <c r="L135" i="15" s="1"/>
  <c r="L135" i="19" s="1"/>
  <c r="M134" i="10"/>
  <c r="L134" i="15" s="1"/>
  <c r="L134" i="19" s="1"/>
  <c r="M93" i="10"/>
  <c r="L93" i="15" s="1"/>
  <c r="L93" i="19" s="1"/>
  <c r="M89" i="10"/>
  <c r="L89" i="15" s="1"/>
  <c r="L89" i="19" s="1"/>
  <c r="M85" i="10"/>
  <c r="L85" i="15" s="1"/>
  <c r="L85" i="19" s="1"/>
  <c r="M92" i="10"/>
  <c r="L92" i="15" s="1"/>
  <c r="L92" i="19" s="1"/>
  <c r="M88" i="10"/>
  <c r="L88" i="15" s="1"/>
  <c r="L88" i="19" s="1"/>
  <c r="M84" i="10"/>
  <c r="L84" i="15" s="1"/>
  <c r="L84" i="19" s="1"/>
  <c r="M95" i="10"/>
  <c r="L95" i="15" s="1"/>
  <c r="L95" i="19" s="1"/>
  <c r="M91" i="10"/>
  <c r="L91" i="15" s="1"/>
  <c r="L91" i="19" s="1"/>
  <c r="M87" i="10"/>
  <c r="L87" i="15" s="1"/>
  <c r="L87" i="19" s="1"/>
  <c r="M94" i="10"/>
  <c r="L94" i="15" s="1"/>
  <c r="L94" i="19" s="1"/>
  <c r="M90" i="10"/>
  <c r="L90" i="15" s="1"/>
  <c r="L90" i="19" s="1"/>
  <c r="M86" i="10"/>
  <c r="L86" i="15" s="1"/>
  <c r="L86" i="19" s="1"/>
  <c r="M49" i="10"/>
  <c r="L49" i="15" s="1"/>
  <c r="L49" i="19" s="1"/>
  <c r="M50" i="10"/>
  <c r="L50" i="15" s="1"/>
  <c r="L50" i="19" s="1"/>
  <c r="M55" i="10"/>
  <c r="L55" i="15" s="1"/>
  <c r="L55" i="19" s="1"/>
  <c r="M52" i="10"/>
  <c r="L52" i="15" s="1"/>
  <c r="L52" i="19" s="1"/>
  <c r="M46" i="10"/>
  <c r="L46" i="15" s="1"/>
  <c r="L46" i="19" s="1"/>
  <c r="M47" i="10"/>
  <c r="L47" i="15" s="1"/>
  <c r="L47" i="19" s="1"/>
  <c r="M56" i="10"/>
  <c r="L56" i="15" s="1"/>
  <c r="L56" i="19" s="1"/>
  <c r="M51" i="10"/>
  <c r="L51" i="15" s="1"/>
  <c r="L51" i="19" s="1"/>
  <c r="M54" i="10"/>
  <c r="L54" i="15" s="1"/>
  <c r="L54" i="19" s="1"/>
  <c r="M57" i="10"/>
  <c r="L57" i="15" s="1"/>
  <c r="L57" i="19" s="1"/>
  <c r="M48" i="10"/>
  <c r="L48" i="15" s="1"/>
  <c r="L48" i="19" s="1"/>
  <c r="M53" i="10"/>
  <c r="L53" i="15" s="1"/>
  <c r="L53" i="19" s="1"/>
  <c r="M182" i="10"/>
  <c r="L182" i="15" s="1"/>
  <c r="L182" i="19" s="1"/>
  <c r="M178" i="10"/>
  <c r="L178" i="15" s="1"/>
  <c r="L178" i="19" s="1"/>
  <c r="M174" i="10"/>
  <c r="L174" i="15" s="1"/>
  <c r="L174" i="19" s="1"/>
  <c r="M170" i="10"/>
  <c r="L170" i="15" s="1"/>
  <c r="L170" i="19" s="1"/>
  <c r="M166" i="10"/>
  <c r="L166" i="15" s="1"/>
  <c r="L166" i="19" s="1"/>
  <c r="M183" i="10"/>
  <c r="L183" i="15" s="1"/>
  <c r="L183" i="19" s="1"/>
  <c r="M175" i="10"/>
  <c r="L175" i="15" s="1"/>
  <c r="L175" i="19" s="1"/>
  <c r="M167" i="10"/>
  <c r="L167" i="15" s="1"/>
  <c r="L167" i="19" s="1"/>
  <c r="M181" i="10"/>
  <c r="L181" i="15" s="1"/>
  <c r="L181" i="19" s="1"/>
  <c r="M177" i="10"/>
  <c r="L177" i="15" s="1"/>
  <c r="L177" i="19" s="1"/>
  <c r="M173" i="10"/>
  <c r="L173" i="15" s="1"/>
  <c r="L173" i="19" s="1"/>
  <c r="M169" i="10"/>
  <c r="L169" i="15" s="1"/>
  <c r="L169" i="19" s="1"/>
  <c r="M165" i="10"/>
  <c r="L165" i="15" s="1"/>
  <c r="L165" i="19" s="1"/>
  <c r="M179" i="10"/>
  <c r="L179" i="15" s="1"/>
  <c r="L179" i="19" s="1"/>
  <c r="M184" i="10"/>
  <c r="L184" i="15" s="1"/>
  <c r="L184" i="19" s="1"/>
  <c r="M180" i="10"/>
  <c r="L180" i="15" s="1"/>
  <c r="L180" i="19" s="1"/>
  <c r="M176" i="10"/>
  <c r="L176" i="15" s="1"/>
  <c r="L176" i="19" s="1"/>
  <c r="M172" i="10"/>
  <c r="L172" i="15" s="1"/>
  <c r="L172" i="19" s="1"/>
  <c r="M168" i="10"/>
  <c r="L168" i="15" s="1"/>
  <c r="L168" i="19" s="1"/>
  <c r="M171" i="10"/>
  <c r="L171" i="15" s="1"/>
  <c r="L171" i="19" s="1"/>
  <c r="M103" i="10"/>
  <c r="L103" i="15" s="1"/>
  <c r="L103" i="19" s="1"/>
  <c r="M104" i="10"/>
  <c r="L104" i="15" s="1"/>
  <c r="L104" i="19" s="1"/>
  <c r="M109" i="10"/>
  <c r="L109" i="15" s="1"/>
  <c r="L109" i="19" s="1"/>
  <c r="M105" i="10"/>
  <c r="L105" i="15" s="1"/>
  <c r="L105" i="19" s="1"/>
  <c r="M108" i="10"/>
  <c r="L108" i="15" s="1"/>
  <c r="L108" i="19" s="1"/>
  <c r="M102" i="10"/>
  <c r="L102" i="15" s="1"/>
  <c r="L102" i="19" s="1"/>
  <c r="M110" i="10"/>
  <c r="L110" i="15" s="1"/>
  <c r="L110" i="19" s="1"/>
  <c r="M106" i="10"/>
  <c r="L106" i="15" s="1"/>
  <c r="L106" i="19" s="1"/>
  <c r="M100" i="10"/>
  <c r="L100" i="15" s="1"/>
  <c r="L100" i="19" s="1"/>
  <c r="M111" i="10"/>
  <c r="L111" i="15" s="1"/>
  <c r="L111" i="19" s="1"/>
  <c r="M107" i="10"/>
  <c r="L107" i="15" s="1"/>
  <c r="L107" i="19" s="1"/>
  <c r="M101" i="10"/>
  <c r="L101" i="15" s="1"/>
  <c r="L101" i="19" s="1"/>
  <c r="M79" i="10"/>
  <c r="L79" i="15" s="1"/>
  <c r="L79" i="19" s="1"/>
  <c r="M81" i="10"/>
  <c r="L81" i="15" s="1"/>
  <c r="L81" i="19" s="1"/>
  <c r="M76" i="10"/>
  <c r="L76" i="15" s="1"/>
  <c r="L76" i="19" s="1"/>
  <c r="M72" i="10"/>
  <c r="L72" i="15" s="1"/>
  <c r="L72" i="19" s="1"/>
  <c r="M68" i="10"/>
  <c r="L68" i="15" s="1"/>
  <c r="L68" i="19" s="1"/>
  <c r="M82" i="10"/>
  <c r="L82" i="15" s="1"/>
  <c r="L82" i="19" s="1"/>
  <c r="M69" i="10"/>
  <c r="L69" i="15" s="1"/>
  <c r="L69" i="19" s="1"/>
  <c r="M80" i="10"/>
  <c r="L80" i="15" s="1"/>
  <c r="L80" i="19" s="1"/>
  <c r="M75" i="10"/>
  <c r="L75" i="15" s="1"/>
  <c r="L75" i="19" s="1"/>
  <c r="M71" i="10"/>
  <c r="L71" i="15" s="1"/>
  <c r="L71" i="19" s="1"/>
  <c r="M77" i="10"/>
  <c r="L77" i="15" s="1"/>
  <c r="L77" i="19" s="1"/>
  <c r="M83" i="10"/>
  <c r="L83" i="15" s="1"/>
  <c r="L83" i="19" s="1"/>
  <c r="M78" i="10"/>
  <c r="L78" i="15" s="1"/>
  <c r="L78" i="19" s="1"/>
  <c r="M74" i="10"/>
  <c r="L74" i="15" s="1"/>
  <c r="L74" i="19" s="1"/>
  <c r="M70" i="10"/>
  <c r="L70" i="15" s="1"/>
  <c r="L70" i="19" s="1"/>
  <c r="M73" i="10"/>
  <c r="L73" i="15" s="1"/>
  <c r="L73" i="19" s="1"/>
  <c r="M190" i="13"/>
  <c r="K191" i="13"/>
  <c r="K171" i="13" s="1"/>
  <c r="M191" i="13"/>
  <c r="L190" i="13"/>
  <c r="L171" i="13" s="1"/>
  <c r="L102" i="10"/>
  <c r="K102" i="15" s="1"/>
  <c r="K102" i="19" s="1"/>
  <c r="L101" i="10"/>
  <c r="K101" i="15" s="1"/>
  <c r="K101" i="19" s="1"/>
  <c r="L100" i="10"/>
  <c r="K100" i="15" s="1"/>
  <c r="K100" i="19" s="1"/>
  <c r="L91" i="10"/>
  <c r="K91" i="15" s="1"/>
  <c r="K91" i="19" s="1"/>
  <c r="L46" i="10"/>
  <c r="K46" i="15" s="1"/>
  <c r="K46" i="19" s="1"/>
  <c r="L47" i="10"/>
  <c r="K47" i="15" s="1"/>
  <c r="K47" i="19" s="1"/>
  <c r="L48" i="10"/>
  <c r="K48" i="15" s="1"/>
  <c r="K48" i="19" s="1"/>
  <c r="L3" i="10"/>
  <c r="K3" i="15" s="1"/>
  <c r="K3" i="19" s="1"/>
  <c r="L4" i="10"/>
  <c r="K4" i="15" s="1"/>
  <c r="K4" i="19" s="1"/>
  <c r="L5" i="10"/>
  <c r="K5" i="15" s="1"/>
  <c r="K5" i="19" s="1"/>
  <c r="L6" i="10"/>
  <c r="K6" i="15" s="1"/>
  <c r="K6" i="19" s="1"/>
  <c r="L7" i="10"/>
  <c r="K7" i="15" s="1"/>
  <c r="K7" i="19" s="1"/>
  <c r="L8" i="10"/>
  <c r="K8" i="15" s="1"/>
  <c r="K8" i="19" s="1"/>
  <c r="L9" i="10"/>
  <c r="K9" i="15" s="1"/>
  <c r="K9" i="19" s="1"/>
  <c r="L10" i="10"/>
  <c r="K10" i="15" s="1"/>
  <c r="K10" i="19" s="1"/>
  <c r="L11" i="10"/>
  <c r="K11" i="15" s="1"/>
  <c r="K11" i="19" s="1"/>
  <c r="L12" i="10"/>
  <c r="K12" i="15" s="1"/>
  <c r="K12" i="19" s="1"/>
  <c r="L13" i="10"/>
  <c r="K13" i="15" s="1"/>
  <c r="K13" i="19" s="1"/>
  <c r="L14" i="10"/>
  <c r="K14" i="15" s="1"/>
  <c r="K14" i="19" s="1"/>
  <c r="L15" i="10"/>
  <c r="K15" i="15" s="1"/>
  <c r="K15" i="19" s="1"/>
  <c r="L16" i="10"/>
  <c r="K16" i="15" s="1"/>
  <c r="K16" i="19" s="1"/>
  <c r="L17" i="10"/>
  <c r="K17" i="15" s="1"/>
  <c r="K17" i="19" s="1"/>
  <c r="L18" i="10"/>
  <c r="K18" i="15" s="1"/>
  <c r="K18" i="19" s="1"/>
  <c r="L19" i="10"/>
  <c r="K19" i="15" s="1"/>
  <c r="K19" i="19" s="1"/>
  <c r="L24" i="10"/>
  <c r="K24" i="15" s="1"/>
  <c r="K24" i="19" s="1"/>
  <c r="L25" i="10"/>
  <c r="K25" i="15" s="1"/>
  <c r="K25" i="19" s="1"/>
  <c r="L26" i="10"/>
  <c r="K26" i="15" s="1"/>
  <c r="K26" i="19" s="1"/>
  <c r="L27" i="10"/>
  <c r="K27" i="15" s="1"/>
  <c r="K27" i="19" s="1"/>
  <c r="L28" i="10"/>
  <c r="K28" i="15" s="1"/>
  <c r="K28" i="19" s="1"/>
  <c r="L29" i="10"/>
  <c r="K29" i="15" s="1"/>
  <c r="K29" i="19" s="1"/>
  <c r="L30" i="10"/>
  <c r="K30" i="15" s="1"/>
  <c r="K30" i="19" s="1"/>
  <c r="L31" i="10"/>
  <c r="K31" i="15" s="1"/>
  <c r="K31" i="19" s="1"/>
  <c r="L32" i="10"/>
  <c r="K32" i="15" s="1"/>
  <c r="K32" i="19" s="1"/>
  <c r="L33" i="10"/>
  <c r="K33" i="15" s="1"/>
  <c r="K33" i="19" s="1"/>
  <c r="L34" i="10"/>
  <c r="K34" i="15" s="1"/>
  <c r="K34" i="19" s="1"/>
  <c r="L35" i="10"/>
  <c r="K35" i="15" s="1"/>
  <c r="K35" i="19" s="1"/>
  <c r="L36" i="10"/>
  <c r="K36" i="15" s="1"/>
  <c r="K36" i="19" s="1"/>
  <c r="L37" i="10"/>
  <c r="K37" i="15" s="1"/>
  <c r="K37" i="19" s="1"/>
  <c r="L38" i="10"/>
  <c r="K38" i="15" s="1"/>
  <c r="K38" i="19" s="1"/>
  <c r="L39" i="10"/>
  <c r="K39" i="15" s="1"/>
  <c r="K39" i="19" s="1"/>
  <c r="L44" i="10"/>
  <c r="K44" i="15" s="1"/>
  <c r="K44" i="19" s="1"/>
  <c r="L45" i="10"/>
  <c r="K45" i="15" s="1"/>
  <c r="K45" i="19" s="1"/>
  <c r="L51" i="10"/>
  <c r="K51" i="15" s="1"/>
  <c r="K51" i="19" s="1"/>
  <c r="L52" i="10"/>
  <c r="K52" i="15" s="1"/>
  <c r="K52" i="19" s="1"/>
  <c r="L53" i="10"/>
  <c r="K53" i="15" s="1"/>
  <c r="K53" i="19" s="1"/>
  <c r="L54" i="10"/>
  <c r="K54" i="15" s="1"/>
  <c r="K54" i="19" s="1"/>
  <c r="L55" i="10"/>
  <c r="K55" i="15" s="1"/>
  <c r="K55" i="19" s="1"/>
  <c r="L56" i="10"/>
  <c r="K56" i="15" s="1"/>
  <c r="K56" i="19" s="1"/>
  <c r="L57" i="10"/>
  <c r="K57" i="15" s="1"/>
  <c r="K57" i="19" s="1"/>
  <c r="L68" i="10"/>
  <c r="K68" i="15" s="1"/>
  <c r="K68" i="19" s="1"/>
  <c r="L69" i="10"/>
  <c r="K69" i="15" s="1"/>
  <c r="K69" i="19" s="1"/>
  <c r="L70" i="10"/>
  <c r="K70" i="15" s="1"/>
  <c r="K70" i="19" s="1"/>
  <c r="L71" i="10"/>
  <c r="K71" i="15" s="1"/>
  <c r="K71" i="19" s="1"/>
  <c r="L72" i="10"/>
  <c r="K72" i="15" s="1"/>
  <c r="K72" i="19" s="1"/>
  <c r="L73" i="10"/>
  <c r="K73" i="15" s="1"/>
  <c r="K73" i="19" s="1"/>
  <c r="L74" i="10"/>
  <c r="K74" i="15" s="1"/>
  <c r="K74" i="19" s="1"/>
  <c r="L75" i="10"/>
  <c r="K75" i="15" s="1"/>
  <c r="K75" i="19" s="1"/>
  <c r="L76" i="10"/>
  <c r="K76" i="15" s="1"/>
  <c r="K76" i="19" s="1"/>
  <c r="L77" i="10"/>
  <c r="K77" i="15" s="1"/>
  <c r="K77" i="19" s="1"/>
  <c r="L78" i="10"/>
  <c r="K78" i="15" s="1"/>
  <c r="K78" i="19" s="1"/>
  <c r="L80" i="10"/>
  <c r="K80" i="15" s="1"/>
  <c r="K80" i="19" s="1"/>
  <c r="L81" i="10"/>
  <c r="K81" i="15" s="1"/>
  <c r="K81" i="19" s="1"/>
  <c r="L82" i="10"/>
  <c r="K82" i="15" s="1"/>
  <c r="K82" i="19" s="1"/>
  <c r="L83" i="10"/>
  <c r="K83" i="15" s="1"/>
  <c r="K83" i="19" s="1"/>
  <c r="L84" i="10"/>
  <c r="K84" i="15" s="1"/>
  <c r="K84" i="19" s="1"/>
  <c r="L85" i="10"/>
  <c r="K85" i="15" s="1"/>
  <c r="K85" i="19" s="1"/>
  <c r="L86" i="10"/>
  <c r="K86" i="15" s="1"/>
  <c r="K86" i="19" s="1"/>
  <c r="L87" i="10"/>
  <c r="K87" i="15" s="1"/>
  <c r="K87" i="19" s="1"/>
  <c r="L88" i="10"/>
  <c r="K88" i="15" s="1"/>
  <c r="K88" i="19" s="1"/>
  <c r="L89" i="10"/>
  <c r="K89" i="15" s="1"/>
  <c r="K89" i="19" s="1"/>
  <c r="L90" i="10"/>
  <c r="K90" i="15" s="1"/>
  <c r="K90" i="19" s="1"/>
  <c r="L92" i="10"/>
  <c r="K92" i="15" s="1"/>
  <c r="K92" i="19" s="1"/>
  <c r="L93" i="10"/>
  <c r="K93" i="15" s="1"/>
  <c r="K93" i="19" s="1"/>
  <c r="L94" i="10"/>
  <c r="K94" i="15" s="1"/>
  <c r="K94" i="19" s="1"/>
  <c r="L95" i="10"/>
  <c r="K95" i="15" s="1"/>
  <c r="K95" i="19" s="1"/>
  <c r="L96" i="10"/>
  <c r="K96" i="15" s="1"/>
  <c r="K96" i="19" s="1"/>
  <c r="L97" i="10"/>
  <c r="K97" i="15" s="1"/>
  <c r="K97" i="19" s="1"/>
  <c r="L98" i="10"/>
  <c r="K98" i="15" s="1"/>
  <c r="K98" i="19" s="1"/>
  <c r="L99" i="10"/>
  <c r="K99" i="15" s="1"/>
  <c r="K99" i="19" s="1"/>
  <c r="L105" i="10"/>
  <c r="K105" i="15" s="1"/>
  <c r="K105" i="19" s="1"/>
  <c r="L106" i="10"/>
  <c r="K106" i="15" s="1"/>
  <c r="K106" i="19" s="1"/>
  <c r="L107" i="10"/>
  <c r="K107" i="15" s="1"/>
  <c r="K107" i="19" s="1"/>
  <c r="L108" i="10"/>
  <c r="K108" i="15" s="1"/>
  <c r="K108" i="19" s="1"/>
  <c r="L109" i="10"/>
  <c r="K109" i="15" s="1"/>
  <c r="K109" i="19" s="1"/>
  <c r="L110" i="10"/>
  <c r="K110" i="15" s="1"/>
  <c r="K110" i="19" s="1"/>
  <c r="L111" i="10"/>
  <c r="K111" i="15" s="1"/>
  <c r="K111" i="19" s="1"/>
  <c r="L112" i="10"/>
  <c r="K112" i="15" s="1"/>
  <c r="K112" i="19" s="1"/>
  <c r="L113" i="10"/>
  <c r="K113" i="15" s="1"/>
  <c r="K113" i="19" s="1"/>
  <c r="L114" i="10"/>
  <c r="K114" i="15" s="1"/>
  <c r="K114" i="19" s="1"/>
  <c r="L115" i="10"/>
  <c r="K115" i="15" s="1"/>
  <c r="K115" i="19" s="1"/>
  <c r="L116" i="10"/>
  <c r="K116" i="15" s="1"/>
  <c r="K116" i="19" s="1"/>
  <c r="L117" i="10"/>
  <c r="K117" i="15" s="1"/>
  <c r="K117" i="19" s="1"/>
  <c r="L118" i="10"/>
  <c r="K118" i="15" s="1"/>
  <c r="K118" i="19" s="1"/>
  <c r="L119" i="10"/>
  <c r="K119" i="15" s="1"/>
  <c r="K119" i="19" s="1"/>
  <c r="L120" i="10"/>
  <c r="K120" i="15" s="1"/>
  <c r="K120" i="19" s="1"/>
  <c r="L121" i="10"/>
  <c r="K121" i="15" s="1"/>
  <c r="K121" i="19" s="1"/>
  <c r="L122" i="10"/>
  <c r="K122" i="15" s="1"/>
  <c r="K122" i="19" s="1"/>
  <c r="L123" i="10"/>
  <c r="K123" i="15" s="1"/>
  <c r="K123" i="19" s="1"/>
  <c r="L124" i="10"/>
  <c r="K124" i="15" s="1"/>
  <c r="K124" i="19" s="1"/>
  <c r="L125" i="10"/>
  <c r="K125" i="15" s="1"/>
  <c r="K125" i="19" s="1"/>
  <c r="L126" i="10"/>
  <c r="K126" i="15" s="1"/>
  <c r="K126" i="19" s="1"/>
  <c r="L127" i="10"/>
  <c r="K127" i="15" s="1"/>
  <c r="K127" i="19" s="1"/>
  <c r="L137" i="10"/>
  <c r="K137" i="15" s="1"/>
  <c r="K137" i="19" s="1"/>
  <c r="L138" i="10"/>
  <c r="K138" i="15" s="1"/>
  <c r="K138" i="19" s="1"/>
  <c r="L139" i="10"/>
  <c r="K139" i="15" s="1"/>
  <c r="K139" i="19" s="1"/>
  <c r="L140" i="10"/>
  <c r="K140" i="15" s="1"/>
  <c r="K140" i="19" s="1"/>
  <c r="L141" i="10"/>
  <c r="K141" i="15" s="1"/>
  <c r="K141" i="19" s="1"/>
  <c r="L142" i="10"/>
  <c r="K142" i="15" s="1"/>
  <c r="K142" i="19" s="1"/>
  <c r="L143" i="10"/>
  <c r="K143" i="15" s="1"/>
  <c r="K143" i="19" s="1"/>
  <c r="L144" i="10"/>
  <c r="K144" i="15" s="1"/>
  <c r="K144" i="19" s="1"/>
  <c r="L145" i="10"/>
  <c r="K145" i="15" s="1"/>
  <c r="K145" i="19" s="1"/>
  <c r="L146" i="10"/>
  <c r="K146" i="15" s="1"/>
  <c r="K146" i="19" s="1"/>
  <c r="L147" i="10"/>
  <c r="K147" i="15" s="1"/>
  <c r="K147" i="19" s="1"/>
  <c r="L149" i="10"/>
  <c r="K149" i="15" s="1"/>
  <c r="K149" i="19" s="1"/>
  <c r="L150" i="10"/>
  <c r="K150" i="15" s="1"/>
  <c r="K150" i="19" s="1"/>
  <c r="L151" i="10"/>
  <c r="K151" i="15" s="1"/>
  <c r="K151" i="19" s="1"/>
  <c r="L152" i="10"/>
  <c r="K152" i="15" s="1"/>
  <c r="K152" i="19" s="1"/>
  <c r="L153" i="10"/>
  <c r="K153" i="15" s="1"/>
  <c r="K153" i="19" s="1"/>
  <c r="L154" i="10"/>
  <c r="K154" i="15" s="1"/>
  <c r="K154" i="19" s="1"/>
  <c r="L155" i="10"/>
  <c r="K155" i="15" s="1"/>
  <c r="K155" i="19" s="1"/>
  <c r="L156" i="10"/>
  <c r="K156" i="15" s="1"/>
  <c r="K156" i="19" s="1"/>
  <c r="L157" i="10"/>
  <c r="K157" i="15" s="1"/>
  <c r="K157" i="19" s="1"/>
  <c r="L158" i="10"/>
  <c r="K158" i="15" s="1"/>
  <c r="K158" i="19" s="1"/>
  <c r="L159" i="10"/>
  <c r="K159" i="15" s="1"/>
  <c r="K159" i="19" s="1"/>
  <c r="L160" i="10"/>
  <c r="K160" i="15" s="1"/>
  <c r="K160" i="19" s="1"/>
  <c r="L161" i="10"/>
  <c r="K161" i="15" s="1"/>
  <c r="K161" i="19" s="1"/>
  <c r="L162" i="10"/>
  <c r="K162" i="15" s="1"/>
  <c r="K162" i="19" s="1"/>
  <c r="L163" i="10"/>
  <c r="K163" i="15" s="1"/>
  <c r="K163" i="19" s="1"/>
  <c r="L164" i="10"/>
  <c r="K164" i="15" s="1"/>
  <c r="K164" i="19" s="1"/>
  <c r="L2" i="10"/>
  <c r="K2" i="15" s="1"/>
  <c r="K2" i="19" s="1"/>
  <c r="C255" i="15"/>
  <c r="B255" i="15"/>
  <c r="C251" i="15"/>
  <c r="B250" i="15"/>
  <c r="B249" i="15"/>
  <c r="C134" i="13"/>
  <c r="C136" i="13"/>
  <c r="M171" i="13" l="1"/>
  <c r="H302" i="15"/>
  <c r="J302" i="15" s="1"/>
  <c r="E293" i="15" s="1"/>
  <c r="K302" i="15" s="1"/>
  <c r="L302" i="15"/>
  <c r="H301" i="15"/>
  <c r="J301" i="15" s="1"/>
  <c r="E292" i="15" s="1"/>
  <c r="K301" i="15" s="1"/>
  <c r="L301" i="15" s="1"/>
  <c r="E253" i="19" s="1"/>
  <c r="H300" i="15"/>
  <c r="J300" i="15" s="1"/>
  <c r="E291" i="15" s="1"/>
  <c r="K300" i="15" s="1"/>
  <c r="L300" i="15"/>
  <c r="C293" i="15"/>
  <c r="C292" i="15"/>
  <c r="C291" i="15"/>
  <c r="C135" i="13"/>
  <c r="C137" i="13" s="1"/>
  <c r="B251" i="15" s="1"/>
  <c r="B252" i="15" s="1"/>
  <c r="B253" i="15" s="1"/>
  <c r="B204" i="10"/>
  <c r="B196" i="10"/>
  <c r="B197" i="10"/>
  <c r="B297" i="4"/>
  <c r="S455" i="10"/>
  <c r="G136" i="10" s="1"/>
  <c r="S454" i="10"/>
  <c r="G135" i="10" s="1"/>
  <c r="S453" i="10"/>
  <c r="G134" i="10" s="1"/>
  <c r="S452" i="10"/>
  <c r="G133" i="10" s="1"/>
  <c r="S451" i="10"/>
  <c r="G132" i="10" s="1"/>
  <c r="Q452" i="10"/>
  <c r="D133" i="10" s="1"/>
  <c r="Q453" i="10"/>
  <c r="D134" i="10" s="1"/>
  <c r="Q454" i="10"/>
  <c r="D135" i="10" s="1"/>
  <c r="Q455" i="10"/>
  <c r="D136" i="10" s="1"/>
  <c r="Q451" i="10"/>
  <c r="D132" i="10" s="1"/>
  <c r="T450" i="10"/>
  <c r="S450" i="10"/>
  <c r="R450" i="10"/>
  <c r="Q450" i="10"/>
  <c r="P450" i="10"/>
  <c r="H451" i="10"/>
  <c r="I451" i="10" s="1"/>
  <c r="O451" i="10" s="1"/>
  <c r="H452" i="10"/>
  <c r="I452" i="10" s="1"/>
  <c r="O452" i="10" s="1"/>
  <c r="H453" i="10"/>
  <c r="I453" i="10" s="1"/>
  <c r="O453" i="10" s="1"/>
  <c r="H454" i="10"/>
  <c r="I454" i="10" s="1"/>
  <c r="O454" i="10" s="1"/>
  <c r="H455" i="10"/>
  <c r="I455" i="10" s="1"/>
  <c r="O455" i="10" s="1"/>
  <c r="F451" i="10"/>
  <c r="G451" i="10"/>
  <c r="K451" i="10" s="1"/>
  <c r="F452" i="10"/>
  <c r="G452" i="10"/>
  <c r="K452" i="10" s="1"/>
  <c r="F453" i="10"/>
  <c r="G453" i="10"/>
  <c r="K453" i="10" s="1"/>
  <c r="F454" i="10"/>
  <c r="G454" i="10"/>
  <c r="K454" i="10" s="1"/>
  <c r="F455" i="10"/>
  <c r="G455" i="10"/>
  <c r="K455" i="10" s="1"/>
  <c r="A448" i="10"/>
  <c r="I85" i="12"/>
  <c r="E451" i="10" s="1"/>
  <c r="I86" i="12"/>
  <c r="E452" i="10" s="1"/>
  <c r="I87" i="12"/>
  <c r="E453" i="10" s="1"/>
  <c r="I88" i="12"/>
  <c r="E454" i="10" s="1"/>
  <c r="I89" i="12"/>
  <c r="E455" i="10" s="1"/>
  <c r="E86" i="12"/>
  <c r="B452" i="10" s="1"/>
  <c r="E87" i="12"/>
  <c r="B453" i="10" s="1"/>
  <c r="E88" i="12"/>
  <c r="B454" i="10" s="1"/>
  <c r="E89" i="12"/>
  <c r="B455" i="10" s="1"/>
  <c r="E85" i="12"/>
  <c r="B451" i="10" s="1"/>
  <c r="D81" i="12"/>
  <c r="B133" i="10"/>
  <c r="B133" i="15" s="1"/>
  <c r="B133" i="19" s="1"/>
  <c r="B134" i="10"/>
  <c r="B134" i="15" s="1"/>
  <c r="B134" i="19" s="1"/>
  <c r="B135" i="10"/>
  <c r="B135" i="15" s="1"/>
  <c r="B135" i="19" s="1"/>
  <c r="B136" i="10"/>
  <c r="B136" i="15" s="1"/>
  <c r="B136" i="19" s="1"/>
  <c r="B132" i="10"/>
  <c r="B132" i="15" s="1"/>
  <c r="B132" i="19" s="1"/>
  <c r="B64" i="10"/>
  <c r="B64" i="15" s="1"/>
  <c r="B64" i="19" s="1"/>
  <c r="B65" i="10"/>
  <c r="B65" i="15" s="1"/>
  <c r="B65" i="19" s="1"/>
  <c r="B66" i="10"/>
  <c r="B66" i="15" s="1"/>
  <c r="B66" i="19" s="1"/>
  <c r="B67" i="10"/>
  <c r="B67" i="15" s="1"/>
  <c r="B67" i="19" s="1"/>
  <c r="B59" i="10"/>
  <c r="B59" i="15" s="1"/>
  <c r="B59" i="19" s="1"/>
  <c r="B60" i="10"/>
  <c r="B60" i="15" s="1"/>
  <c r="B60" i="19" s="1"/>
  <c r="B61" i="10"/>
  <c r="B61" i="15" s="1"/>
  <c r="B61" i="19" s="1"/>
  <c r="B62" i="10"/>
  <c r="B62" i="15" s="1"/>
  <c r="B62" i="19" s="1"/>
  <c r="B63" i="10"/>
  <c r="B63" i="15" s="1"/>
  <c r="B63" i="19" s="1"/>
  <c r="B58" i="10"/>
  <c r="B58" i="15" s="1"/>
  <c r="B58" i="19" s="1"/>
  <c r="R343" i="10"/>
  <c r="G64" i="10" s="1"/>
  <c r="R344" i="10"/>
  <c r="G65" i="10" s="1"/>
  <c r="R345" i="10"/>
  <c r="G66" i="10" s="1"/>
  <c r="R346" i="10"/>
  <c r="G67" i="10" s="1"/>
  <c r="R342" i="10"/>
  <c r="G63" i="10" s="1"/>
  <c r="B232" i="4"/>
  <c r="S341" i="10"/>
  <c r="R341" i="10"/>
  <c r="Q341" i="10"/>
  <c r="P341" i="10"/>
  <c r="O341" i="10"/>
  <c r="B231" i="4"/>
  <c r="B230" i="4"/>
  <c r="M343" i="10"/>
  <c r="G59" i="10" s="1"/>
  <c r="M344" i="10"/>
  <c r="G60" i="10" s="1"/>
  <c r="M345" i="10"/>
  <c r="G61" i="10" s="1"/>
  <c r="M346" i="10"/>
  <c r="G62" i="10" s="1"/>
  <c r="M342" i="10"/>
  <c r="G58" i="10" s="1"/>
  <c r="N341" i="10"/>
  <c r="M341" i="10"/>
  <c r="L341" i="10"/>
  <c r="K341" i="10"/>
  <c r="J341" i="10"/>
  <c r="E342" i="10"/>
  <c r="E343" i="10"/>
  <c r="E344" i="10"/>
  <c r="E345" i="10"/>
  <c r="E346" i="10"/>
  <c r="C342" i="10"/>
  <c r="D342" i="10"/>
  <c r="C343" i="10"/>
  <c r="D343" i="10"/>
  <c r="C344" i="10"/>
  <c r="D344" i="10"/>
  <c r="C345" i="10"/>
  <c r="D345" i="10"/>
  <c r="C346" i="10"/>
  <c r="D346" i="10"/>
  <c r="B343" i="10"/>
  <c r="O343" i="10" s="1"/>
  <c r="C64" i="10" s="1"/>
  <c r="C64" i="15" s="1"/>
  <c r="C64" i="19" s="1"/>
  <c r="B344" i="10"/>
  <c r="J344" i="10" s="1"/>
  <c r="C453" i="10" s="1"/>
  <c r="B345" i="10"/>
  <c r="J345" i="10" s="1"/>
  <c r="C454" i="10" s="1"/>
  <c r="B346" i="10"/>
  <c r="O346" i="10" s="1"/>
  <c r="C67" i="10" s="1"/>
  <c r="C67" i="15" s="1"/>
  <c r="C67" i="19" s="1"/>
  <c r="B342" i="10"/>
  <c r="I342" i="10" s="1"/>
  <c r="A339" i="10"/>
  <c r="A276" i="10"/>
  <c r="A282" i="10"/>
  <c r="B114" i="13"/>
  <c r="B115" i="13"/>
  <c r="B116" i="13"/>
  <c r="B117" i="13"/>
  <c r="B118" i="13"/>
  <c r="B119" i="13"/>
  <c r="B120" i="13"/>
  <c r="B113" i="13"/>
  <c r="E120" i="13"/>
  <c r="E119" i="13"/>
  <c r="E118" i="13"/>
  <c r="E117" i="13"/>
  <c r="E116" i="13"/>
  <c r="E115" i="13"/>
  <c r="E114" i="13"/>
  <c r="E121" i="13" s="1"/>
  <c r="E113" i="13"/>
  <c r="R204" i="10" l="1"/>
  <c r="E122" i="21" s="1"/>
  <c r="E101" i="21"/>
  <c r="R197" i="10"/>
  <c r="E115" i="21" s="1"/>
  <c r="E94" i="21"/>
  <c r="R196" i="10"/>
  <c r="E114" i="21" s="1"/>
  <c r="E93" i="21"/>
  <c r="M300" i="15"/>
  <c r="D252" i="19" s="1"/>
  <c r="E262" i="19" s="1"/>
  <c r="E252" i="19"/>
  <c r="M302" i="15"/>
  <c r="D254" i="19" s="1"/>
  <c r="E254" i="19"/>
  <c r="D132" i="15"/>
  <c r="D132" i="19" s="1"/>
  <c r="D133" i="15"/>
  <c r="D133" i="19" s="1"/>
  <c r="D135" i="15"/>
  <c r="D135" i="19" s="1"/>
  <c r="D134" i="15"/>
  <c r="D134" i="19" s="1"/>
  <c r="D136" i="15"/>
  <c r="D136" i="19" s="1"/>
  <c r="F426" i="15"/>
  <c r="G321" i="15" s="1"/>
  <c r="E294" i="15"/>
  <c r="H303" i="15"/>
  <c r="J303" i="15" s="1"/>
  <c r="M301" i="15"/>
  <c r="D253" i="19" s="1"/>
  <c r="K303" i="15"/>
  <c r="P453" i="10"/>
  <c r="C134" i="10" s="1"/>
  <c r="C134" i="15" s="1"/>
  <c r="C134" i="19" s="1"/>
  <c r="E258" i="15"/>
  <c r="P451" i="10"/>
  <c r="C132" i="10" s="1"/>
  <c r="C132" i="15" s="1"/>
  <c r="C132" i="19" s="1"/>
  <c r="P454" i="10"/>
  <c r="C135" i="10" s="1"/>
  <c r="C135" i="15" s="1"/>
  <c r="C135" i="19" s="1"/>
  <c r="P452" i="10"/>
  <c r="C133" i="10" s="1"/>
  <c r="C133" i="15" s="1"/>
  <c r="C133" i="19" s="1"/>
  <c r="P455" i="10"/>
  <c r="C136" i="10" s="1"/>
  <c r="C136" i="15" s="1"/>
  <c r="C136" i="19" s="1"/>
  <c r="N455" i="10"/>
  <c r="N454" i="10"/>
  <c r="N453" i="10"/>
  <c r="N451" i="10"/>
  <c r="N452" i="10"/>
  <c r="I343" i="10"/>
  <c r="F343" i="10" s="1"/>
  <c r="G343" i="10" s="1"/>
  <c r="O345" i="10"/>
  <c r="C66" i="10" s="1"/>
  <c r="C66" i="15" s="1"/>
  <c r="C66" i="19" s="1"/>
  <c r="C61" i="10"/>
  <c r="C61" i="15" s="1"/>
  <c r="C61" i="19" s="1"/>
  <c r="K345" i="10"/>
  <c r="D61" i="10" s="1"/>
  <c r="C60" i="10"/>
  <c r="C60" i="15" s="1"/>
  <c r="C60" i="19" s="1"/>
  <c r="K344" i="10"/>
  <c r="D60" i="10" s="1"/>
  <c r="I346" i="10"/>
  <c r="F346" i="10" s="1"/>
  <c r="G346" i="10" s="1"/>
  <c r="H346" i="10" s="1"/>
  <c r="S346" i="10" s="1"/>
  <c r="A89" i="12" s="1"/>
  <c r="J346" i="10"/>
  <c r="C455" i="10" s="1"/>
  <c r="P345" i="10"/>
  <c r="D66" i="10" s="1"/>
  <c r="O344" i="10"/>
  <c r="C65" i="10" s="1"/>
  <c r="C65" i="15" s="1"/>
  <c r="C65" i="19" s="1"/>
  <c r="P346" i="10"/>
  <c r="D67" i="10" s="1"/>
  <c r="I345" i="10"/>
  <c r="F345" i="10" s="1"/>
  <c r="G345" i="10" s="1"/>
  <c r="P344" i="10"/>
  <c r="D65" i="10" s="1"/>
  <c r="F342" i="10"/>
  <c r="G342" i="10" s="1"/>
  <c r="H342" i="10" s="1"/>
  <c r="S342" i="10" s="1"/>
  <c r="A85" i="12" s="1"/>
  <c r="I344" i="10"/>
  <c r="F344" i="10" s="1"/>
  <c r="G344" i="10" s="1"/>
  <c r="H344" i="10" s="1"/>
  <c r="J342" i="10"/>
  <c r="C451" i="10" s="1"/>
  <c r="O342" i="10"/>
  <c r="C63" i="10" s="1"/>
  <c r="C63" i="15" s="1"/>
  <c r="C63" i="19" s="1"/>
  <c r="P342" i="10"/>
  <c r="D63" i="10" s="1"/>
  <c r="P343" i="10"/>
  <c r="D64" i="10" s="1"/>
  <c r="J343" i="10"/>
  <c r="C452" i="10" s="1"/>
  <c r="N300" i="15" l="1"/>
  <c r="C252" i="19" s="1"/>
  <c r="D256" i="19" s="1"/>
  <c r="E263" i="19" s="1"/>
  <c r="G263" i="19" s="1"/>
  <c r="F262" i="19"/>
  <c r="N301" i="15"/>
  <c r="C253" i="19" s="1"/>
  <c r="N302" i="15"/>
  <c r="C254" i="19" s="1"/>
  <c r="D64" i="15"/>
  <c r="D64" i="19" s="1"/>
  <c r="D67" i="15"/>
  <c r="D67" i="19" s="1"/>
  <c r="D63" i="15"/>
  <c r="D63" i="19" s="1"/>
  <c r="D65" i="15"/>
  <c r="D65" i="19" s="1"/>
  <c r="D60" i="15"/>
  <c r="D60" i="19" s="1"/>
  <c r="D61" i="15"/>
  <c r="D61" i="19" s="1"/>
  <c r="D66" i="15"/>
  <c r="D66" i="19" s="1"/>
  <c r="C267" i="15"/>
  <c r="S344" i="10"/>
  <c r="N342" i="10"/>
  <c r="H58" i="10" s="1"/>
  <c r="H63" i="10"/>
  <c r="Q342" i="10"/>
  <c r="E63" i="10" s="1"/>
  <c r="E63" i="15" s="1"/>
  <c r="E63" i="19" s="1"/>
  <c r="N346" i="10"/>
  <c r="L346" i="10" s="1"/>
  <c r="H345" i="10"/>
  <c r="H67" i="10"/>
  <c r="Q346" i="10"/>
  <c r="E67" i="10" s="1"/>
  <c r="E67" i="15" s="1"/>
  <c r="E67" i="19" s="1"/>
  <c r="K346" i="10"/>
  <c r="D62" i="10" s="1"/>
  <c r="C62" i="10"/>
  <c r="C62" i="15" s="1"/>
  <c r="C62" i="19" s="1"/>
  <c r="K343" i="10"/>
  <c r="D59" i="10" s="1"/>
  <c r="C59" i="10"/>
  <c r="C59" i="15" s="1"/>
  <c r="C59" i="19" s="1"/>
  <c r="H343" i="10"/>
  <c r="K342" i="10"/>
  <c r="D58" i="10" s="1"/>
  <c r="C58" i="10"/>
  <c r="C58" i="15" s="1"/>
  <c r="C58" i="19" s="1"/>
  <c r="N344" i="10"/>
  <c r="D262" i="19" l="1"/>
  <c r="C420" i="19" s="1"/>
  <c r="F263" i="19"/>
  <c r="D263" i="19"/>
  <c r="G57" i="19" s="1"/>
  <c r="H65" i="10"/>
  <c r="A87" i="12"/>
  <c r="G81" i="19"/>
  <c r="G125" i="19"/>
  <c r="G124" i="19"/>
  <c r="G41" i="19"/>
  <c r="G25" i="19"/>
  <c r="G54" i="19"/>
  <c r="G70" i="19"/>
  <c r="G98" i="19"/>
  <c r="G126" i="19"/>
  <c r="G130" i="19"/>
  <c r="G150" i="19"/>
  <c r="G154" i="19"/>
  <c r="G36" i="19"/>
  <c r="G32" i="19"/>
  <c r="G20" i="19"/>
  <c r="G16" i="19"/>
  <c r="G4" i="19"/>
  <c r="G47" i="19"/>
  <c r="G63" i="19"/>
  <c r="G67" i="19"/>
  <c r="G79" i="19"/>
  <c r="G83" i="19"/>
  <c r="G103" i="19"/>
  <c r="G107" i="19"/>
  <c r="G119" i="19"/>
  <c r="G123" i="19"/>
  <c r="G135" i="19"/>
  <c r="G139" i="19"/>
  <c r="G151" i="19"/>
  <c r="G43" i="19"/>
  <c r="G31" i="19"/>
  <c r="G27" i="19"/>
  <c r="G11" i="19"/>
  <c r="G7" i="19"/>
  <c r="G64" i="19"/>
  <c r="G72" i="19"/>
  <c r="G116" i="19"/>
  <c r="G128" i="19"/>
  <c r="G152" i="19"/>
  <c r="C307" i="19"/>
  <c r="D62" i="15"/>
  <c r="D62" i="19" s="1"/>
  <c r="D59" i="15"/>
  <c r="D59" i="19" s="1"/>
  <c r="D58" i="15"/>
  <c r="D58" i="19" s="1"/>
  <c r="H62" i="10"/>
  <c r="L342" i="10"/>
  <c r="H85" i="12" s="1"/>
  <c r="D451" i="10" s="1"/>
  <c r="J451" i="10" s="1"/>
  <c r="L451" i="10" s="1"/>
  <c r="Q344" i="10"/>
  <c r="E65" i="10" s="1"/>
  <c r="E65" i="15" s="1"/>
  <c r="E65" i="19" s="1"/>
  <c r="E62" i="10"/>
  <c r="E62" i="15" s="1"/>
  <c r="E62" i="19" s="1"/>
  <c r="H89" i="12"/>
  <c r="D455" i="10" s="1"/>
  <c r="J455" i="10" s="1"/>
  <c r="L455" i="10" s="1"/>
  <c r="S345" i="10"/>
  <c r="A88" i="12" s="1"/>
  <c r="N345" i="10"/>
  <c r="H60" i="10"/>
  <c r="L344" i="10"/>
  <c r="N343" i="10"/>
  <c r="S343" i="10"/>
  <c r="A86" i="12" s="1"/>
  <c r="G3" i="19" l="1"/>
  <c r="G6" i="19"/>
  <c r="G141" i="19"/>
  <c r="G26" i="19"/>
  <c r="G114" i="19"/>
  <c r="G9" i="19"/>
  <c r="G76" i="19"/>
  <c r="G109" i="19"/>
  <c r="E351" i="19"/>
  <c r="E341" i="19"/>
  <c r="G42" i="19"/>
  <c r="G22" i="19"/>
  <c r="G2" i="19"/>
  <c r="G61" i="19"/>
  <c r="G85" i="19"/>
  <c r="G113" i="19"/>
  <c r="G129" i="19"/>
  <c r="G145" i="19"/>
  <c r="G52" i="19"/>
  <c r="G100" i="19"/>
  <c r="G132" i="19"/>
  <c r="G37" i="19"/>
  <c r="G21" i="19"/>
  <c r="G5" i="19"/>
  <c r="G58" i="19"/>
  <c r="G74" i="19"/>
  <c r="G102" i="19"/>
  <c r="G118" i="19"/>
  <c r="G134" i="19"/>
  <c r="G112" i="19"/>
  <c r="G28" i="19"/>
  <c r="G12" i="19"/>
  <c r="G55" i="19"/>
  <c r="G71" i="19"/>
  <c r="G91" i="19"/>
  <c r="G111" i="19"/>
  <c r="G127" i="19"/>
  <c r="G143" i="19"/>
  <c r="G39" i="19"/>
  <c r="G23" i="19"/>
  <c r="G48" i="19"/>
  <c r="G80" i="19"/>
  <c r="G136" i="19"/>
  <c r="C310" i="19"/>
  <c r="G38" i="19"/>
  <c r="G18" i="19"/>
  <c r="G49" i="19"/>
  <c r="G65" i="19"/>
  <c r="G97" i="19"/>
  <c r="G117" i="19"/>
  <c r="G133" i="19"/>
  <c r="G149" i="19"/>
  <c r="G60" i="19"/>
  <c r="G108" i="19"/>
  <c r="G140" i="19"/>
  <c r="G33" i="19"/>
  <c r="G17" i="19"/>
  <c r="G46" i="19"/>
  <c r="G62" i="19"/>
  <c r="G78" i="19"/>
  <c r="G106" i="19"/>
  <c r="G122" i="19"/>
  <c r="G142" i="19"/>
  <c r="G40" i="19"/>
  <c r="G24" i="19"/>
  <c r="G8" i="19"/>
  <c r="G59" i="19"/>
  <c r="G75" i="19"/>
  <c r="G99" i="19"/>
  <c r="G115" i="19"/>
  <c r="G131" i="19"/>
  <c r="G147" i="19"/>
  <c r="G35" i="19"/>
  <c r="G19" i="19"/>
  <c r="G56" i="19"/>
  <c r="G104" i="19"/>
  <c r="G144" i="19"/>
  <c r="E340" i="19"/>
  <c r="G34" i="19"/>
  <c r="G10" i="19"/>
  <c r="G53" i="19"/>
  <c r="G73" i="19"/>
  <c r="G101" i="19"/>
  <c r="G121" i="19"/>
  <c r="G137" i="19"/>
  <c r="G15" i="19"/>
  <c r="G68" i="19"/>
  <c r="G120" i="19"/>
  <c r="G148" i="19"/>
  <c r="G29" i="19"/>
  <c r="G13" i="19"/>
  <c r="G50" i="19"/>
  <c r="G66" i="19"/>
  <c r="G82" i="19"/>
  <c r="G110" i="19"/>
  <c r="G160" i="19"/>
  <c r="G14" i="19"/>
  <c r="G30" i="19"/>
  <c r="E58" i="10"/>
  <c r="E58" i="15" s="1"/>
  <c r="E58" i="19" s="1"/>
  <c r="M451" i="10"/>
  <c r="T451" i="10" s="1"/>
  <c r="M455" i="10"/>
  <c r="T455" i="10" s="1"/>
  <c r="E60" i="10"/>
  <c r="E60" i="15" s="1"/>
  <c r="E60" i="19" s="1"/>
  <c r="H87" i="12"/>
  <c r="D453" i="10" s="1"/>
  <c r="J453" i="10" s="1"/>
  <c r="L453" i="10" s="1"/>
  <c r="H64" i="10"/>
  <c r="Q343" i="10"/>
  <c r="E64" i="10" s="1"/>
  <c r="E64" i="15" s="1"/>
  <c r="E64" i="19" s="1"/>
  <c r="H59" i="10"/>
  <c r="L343" i="10"/>
  <c r="H66" i="10"/>
  <c r="Q345" i="10"/>
  <c r="E66" i="10" s="1"/>
  <c r="E66" i="15" s="1"/>
  <c r="E66" i="19" s="1"/>
  <c r="H61" i="10"/>
  <c r="L345" i="10"/>
  <c r="R455" i="10" l="1"/>
  <c r="E136" i="10" s="1"/>
  <c r="E136" i="15" s="1"/>
  <c r="E136" i="19" s="1"/>
  <c r="H136" i="10"/>
  <c r="R451" i="10"/>
  <c r="E132" i="10" s="1"/>
  <c r="E132" i="15" s="1"/>
  <c r="E132" i="19" s="1"/>
  <c r="H132" i="10"/>
  <c r="M453" i="10"/>
  <c r="T453" i="10" s="1"/>
  <c r="H134" i="10" s="1"/>
  <c r="E61" i="10"/>
  <c r="E61" i="15" s="1"/>
  <c r="E61" i="19" s="1"/>
  <c r="H88" i="12"/>
  <c r="D454" i="10" s="1"/>
  <c r="J454" i="10" s="1"/>
  <c r="L454" i="10" s="1"/>
  <c r="E59" i="10"/>
  <c r="E59" i="15" s="1"/>
  <c r="E59" i="19" s="1"/>
  <c r="H86" i="12"/>
  <c r="D452" i="10" s="1"/>
  <c r="J452" i="10" s="1"/>
  <c r="L452" i="10" s="1"/>
  <c r="R453" i="10" l="1"/>
  <c r="E134" i="10" s="1"/>
  <c r="E134" i="15" s="1"/>
  <c r="E134" i="19" s="1"/>
  <c r="M454" i="10"/>
  <c r="T454" i="10" s="1"/>
  <c r="H135" i="10" s="1"/>
  <c r="M452" i="10"/>
  <c r="T452" i="10" s="1"/>
  <c r="R454" i="10" l="1"/>
  <c r="E135" i="10" s="1"/>
  <c r="E135" i="15" s="1"/>
  <c r="E135" i="19" s="1"/>
  <c r="R452" i="10"/>
  <c r="E133" i="10" s="1"/>
  <c r="E133" i="15" s="1"/>
  <c r="E133" i="19" s="1"/>
  <c r="H133" i="10"/>
  <c r="B234" i="4" l="1"/>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33" i="4"/>
  <c r="J327" i="10" l="1"/>
  <c r="J328" i="10"/>
  <c r="J331" i="10"/>
  <c r="J332" i="10"/>
  <c r="J333" i="10"/>
  <c r="J334" i="10"/>
  <c r="J335" i="10"/>
  <c r="J336" i="10"/>
  <c r="J337" i="10"/>
  <c r="J326" i="10"/>
  <c r="B219" i="10"/>
  <c r="D40" i="21" s="1"/>
  <c r="B216" i="10"/>
  <c r="D37" i="21" s="1"/>
  <c r="B230" i="10"/>
  <c r="C230" i="10"/>
  <c r="E51" i="21" s="1"/>
  <c r="B231" i="10"/>
  <c r="C231" i="10"/>
  <c r="E52" i="21" s="1"/>
  <c r="B232" i="10"/>
  <c r="C232" i="10"/>
  <c r="E53" i="21" s="1"/>
  <c r="B233" i="10"/>
  <c r="C233" i="10"/>
  <c r="E54" i="21" s="1"/>
  <c r="B234" i="10"/>
  <c r="C234" i="10"/>
  <c r="E55" i="21" s="1"/>
  <c r="B235" i="10"/>
  <c r="C235" i="10"/>
  <c r="E56" i="21" s="1"/>
  <c r="B217" i="10"/>
  <c r="C217" i="10"/>
  <c r="E38" i="21" s="1"/>
  <c r="B218" i="10"/>
  <c r="C218" i="10"/>
  <c r="E39" i="21" s="1"/>
  <c r="B220" i="10"/>
  <c r="C220" i="10"/>
  <c r="E41" i="21" s="1"/>
  <c r="B221" i="10"/>
  <c r="C221" i="10"/>
  <c r="E42" i="21" s="1"/>
  <c r="B222" i="10"/>
  <c r="C222" i="10"/>
  <c r="E43" i="21" s="1"/>
  <c r="B223" i="10"/>
  <c r="C223" i="10"/>
  <c r="E44" i="21" s="1"/>
  <c r="B224" i="10"/>
  <c r="C224" i="10"/>
  <c r="E45" i="21" s="1"/>
  <c r="B225" i="10"/>
  <c r="C225" i="10"/>
  <c r="E46" i="21" s="1"/>
  <c r="B226" i="10"/>
  <c r="C226" i="10"/>
  <c r="E47" i="21" s="1"/>
  <c r="B227" i="10"/>
  <c r="C227" i="10"/>
  <c r="E48" i="21" s="1"/>
  <c r="B228" i="10"/>
  <c r="C228" i="10"/>
  <c r="E49" i="21" s="1"/>
  <c r="B229" i="10"/>
  <c r="C229" i="10"/>
  <c r="E50" i="21" s="1"/>
  <c r="C211" i="10"/>
  <c r="E32" i="21" s="1"/>
  <c r="C212" i="10"/>
  <c r="E33" i="21" s="1"/>
  <c r="C213" i="10"/>
  <c r="E34" i="21" s="1"/>
  <c r="C214" i="10"/>
  <c r="E35" i="21" s="1"/>
  <c r="C215" i="10"/>
  <c r="E36" i="21" s="1"/>
  <c r="B212" i="10"/>
  <c r="B213" i="10"/>
  <c r="B214" i="10"/>
  <c r="B215" i="10"/>
  <c r="B211" i="10"/>
  <c r="B210" i="10"/>
  <c r="D31" i="21" s="1"/>
  <c r="J1" i="10"/>
  <c r="J1" i="15" s="1"/>
  <c r="J1" i="19" s="1"/>
  <c r="B191" i="10"/>
  <c r="B192" i="10"/>
  <c r="B193" i="10"/>
  <c r="B194" i="10"/>
  <c r="B195" i="10"/>
  <c r="B198" i="10"/>
  <c r="B199" i="10"/>
  <c r="B200" i="10"/>
  <c r="B201" i="10"/>
  <c r="B202" i="10"/>
  <c r="B203" i="10"/>
  <c r="B205" i="10"/>
  <c r="B206" i="10"/>
  <c r="B207" i="10"/>
  <c r="L278" i="10"/>
  <c r="M278" i="10"/>
  <c r="L279" i="10"/>
  <c r="L280" i="10"/>
  <c r="G3" i="10" s="1"/>
  <c r="B25" i="10"/>
  <c r="B25" i="15" s="1"/>
  <c r="B25" i="19" s="1"/>
  <c r="B26" i="10"/>
  <c r="B26" i="15" s="1"/>
  <c r="B26" i="19" s="1"/>
  <c r="B27" i="10"/>
  <c r="B27" i="15" s="1"/>
  <c r="B27" i="19" s="1"/>
  <c r="B28" i="10"/>
  <c r="B28" i="15" s="1"/>
  <c r="B28" i="19" s="1"/>
  <c r="B29" i="10"/>
  <c r="B29" i="15" s="1"/>
  <c r="B29" i="19" s="1"/>
  <c r="B30" i="10"/>
  <c r="B30" i="15" s="1"/>
  <c r="B30" i="19" s="1"/>
  <c r="B31" i="10"/>
  <c r="B31" i="15" s="1"/>
  <c r="B31" i="19" s="1"/>
  <c r="B32" i="10"/>
  <c r="B32" i="15" s="1"/>
  <c r="B32" i="19" s="1"/>
  <c r="B33" i="10"/>
  <c r="B33" i="15" s="1"/>
  <c r="B33" i="19" s="1"/>
  <c r="B34" i="10"/>
  <c r="B34" i="15" s="1"/>
  <c r="B34" i="19" s="1"/>
  <c r="B35" i="10"/>
  <c r="B35" i="15" s="1"/>
  <c r="B35" i="19" s="1"/>
  <c r="B36" i="10"/>
  <c r="B36" i="15" s="1"/>
  <c r="B36" i="19" s="1"/>
  <c r="B37" i="10"/>
  <c r="B37" i="15" s="1"/>
  <c r="B37" i="19" s="1"/>
  <c r="B38" i="10"/>
  <c r="B38" i="15" s="1"/>
  <c r="B38" i="19" s="1"/>
  <c r="B39" i="10"/>
  <c r="B39" i="15" s="1"/>
  <c r="B39" i="19" s="1"/>
  <c r="B40" i="10"/>
  <c r="B40" i="15" s="1"/>
  <c r="B40" i="19" s="1"/>
  <c r="B41" i="10"/>
  <c r="B41" i="15" s="1"/>
  <c r="B41" i="19" s="1"/>
  <c r="B42" i="10"/>
  <c r="B42" i="15" s="1"/>
  <c r="B42" i="19" s="1"/>
  <c r="B43" i="10"/>
  <c r="B43" i="15" s="1"/>
  <c r="B43" i="19" s="1"/>
  <c r="B24" i="10"/>
  <c r="B24" i="15" s="1"/>
  <c r="B24" i="19" s="1"/>
  <c r="B160" i="10"/>
  <c r="B160" i="15" s="1"/>
  <c r="B160" i="19" s="1"/>
  <c r="B91" i="10"/>
  <c r="B91" i="15" s="1"/>
  <c r="B91" i="19" s="1"/>
  <c r="B487" i="10"/>
  <c r="F487" i="10"/>
  <c r="G487" i="10"/>
  <c r="K487" i="10" s="1"/>
  <c r="H487" i="10"/>
  <c r="I487" i="10" s="1"/>
  <c r="S487" i="10"/>
  <c r="G160" i="10" s="1"/>
  <c r="E87" i="13"/>
  <c r="D87" i="13"/>
  <c r="C87" i="13"/>
  <c r="F87" i="13" s="1"/>
  <c r="B287" i="4"/>
  <c r="B277" i="4"/>
  <c r="E129" i="12"/>
  <c r="C487" i="10" s="1"/>
  <c r="H129" i="12"/>
  <c r="D487" i="10" s="1"/>
  <c r="J487" i="10" s="1"/>
  <c r="I129" i="12"/>
  <c r="E487" i="10" s="1"/>
  <c r="B379" i="10"/>
  <c r="K379" i="10" s="1"/>
  <c r="C379" i="10"/>
  <c r="H379" i="10" s="1"/>
  <c r="D379" i="10"/>
  <c r="G379" i="10"/>
  <c r="C389" i="19" s="1"/>
  <c r="N379" i="10"/>
  <c r="G91" i="10" s="1"/>
  <c r="B87" i="13"/>
  <c r="B166" i="10"/>
  <c r="B166" i="15" s="1"/>
  <c r="B166" i="19" s="1"/>
  <c r="B167" i="10"/>
  <c r="B167" i="15" s="1"/>
  <c r="B167" i="19" s="1"/>
  <c r="B168" i="10"/>
  <c r="B168" i="15" s="1"/>
  <c r="B168" i="19" s="1"/>
  <c r="B169" i="10"/>
  <c r="B169" i="15" s="1"/>
  <c r="B169" i="19" s="1"/>
  <c r="B170" i="10"/>
  <c r="B170" i="15" s="1"/>
  <c r="B170" i="19" s="1"/>
  <c r="B171" i="10"/>
  <c r="B171" i="15" s="1"/>
  <c r="B171" i="19" s="1"/>
  <c r="B172" i="10"/>
  <c r="B172" i="15" s="1"/>
  <c r="B172" i="19" s="1"/>
  <c r="B173" i="10"/>
  <c r="B173" i="15" s="1"/>
  <c r="B173" i="19" s="1"/>
  <c r="B174" i="10"/>
  <c r="B174" i="15" s="1"/>
  <c r="B174" i="19" s="1"/>
  <c r="B175" i="10"/>
  <c r="B175" i="15" s="1"/>
  <c r="B175" i="19" s="1"/>
  <c r="B176" i="10"/>
  <c r="B176" i="15" s="1"/>
  <c r="B176" i="19" s="1"/>
  <c r="B177" i="10"/>
  <c r="B177" i="15" s="1"/>
  <c r="B177" i="19" s="1"/>
  <c r="B178" i="10"/>
  <c r="B178" i="15" s="1"/>
  <c r="B178" i="19" s="1"/>
  <c r="B179" i="10"/>
  <c r="B179" i="15" s="1"/>
  <c r="B179" i="19" s="1"/>
  <c r="B180" i="10"/>
  <c r="B180" i="15" s="1"/>
  <c r="B180" i="19" s="1"/>
  <c r="B181" i="10"/>
  <c r="B181" i="15" s="1"/>
  <c r="B181" i="19" s="1"/>
  <c r="B182" i="10"/>
  <c r="B182" i="15" s="1"/>
  <c r="B182" i="19" s="1"/>
  <c r="B183" i="10"/>
  <c r="B183" i="15" s="1"/>
  <c r="B183" i="19" s="1"/>
  <c r="B184" i="10"/>
  <c r="B184" i="15" s="1"/>
  <c r="B184" i="19" s="1"/>
  <c r="R497" i="10"/>
  <c r="G166" i="10" s="1"/>
  <c r="R498" i="10"/>
  <c r="G167" i="10" s="1"/>
  <c r="R499" i="10"/>
  <c r="G168" i="10" s="1"/>
  <c r="R500" i="10"/>
  <c r="G169" i="10" s="1"/>
  <c r="R501" i="10"/>
  <c r="G170" i="10" s="1"/>
  <c r="R502" i="10"/>
  <c r="G171" i="10" s="1"/>
  <c r="R503" i="10"/>
  <c r="G172" i="10" s="1"/>
  <c r="R504" i="10"/>
  <c r="G173" i="10" s="1"/>
  <c r="R505" i="10"/>
  <c r="G174" i="10" s="1"/>
  <c r="R506" i="10"/>
  <c r="G175" i="10" s="1"/>
  <c r="R507" i="10"/>
  <c r="G176" i="10" s="1"/>
  <c r="R508" i="10"/>
  <c r="G177" i="10" s="1"/>
  <c r="R509" i="10"/>
  <c r="G178" i="10" s="1"/>
  <c r="R510" i="10"/>
  <c r="G179" i="10" s="1"/>
  <c r="R511" i="10"/>
  <c r="G180" i="10" s="1"/>
  <c r="R512" i="10"/>
  <c r="G181" i="10" s="1"/>
  <c r="R513" i="10"/>
  <c r="G182" i="10" s="1"/>
  <c r="R514" i="10"/>
  <c r="G183" i="10" s="1"/>
  <c r="R515" i="10"/>
  <c r="G184" i="10" s="1"/>
  <c r="R496" i="10"/>
  <c r="G165" i="10" s="1"/>
  <c r="S495" i="10"/>
  <c r="R495" i="10"/>
  <c r="Q495" i="10"/>
  <c r="P495" i="10"/>
  <c r="O495" i="10"/>
  <c r="B497" i="10"/>
  <c r="C455" i="15" s="1"/>
  <c r="C497" i="10"/>
  <c r="D497" i="10"/>
  <c r="E497" i="10"/>
  <c r="F497" i="10"/>
  <c r="J497" i="10" s="1"/>
  <c r="G497" i="10"/>
  <c r="H497" i="10" s="1"/>
  <c r="N497" i="10" s="1"/>
  <c r="B498" i="10"/>
  <c r="C498" i="10"/>
  <c r="D498" i="10"/>
  <c r="E498" i="10"/>
  <c r="F498" i="10"/>
  <c r="J498" i="10" s="1"/>
  <c r="G498" i="10"/>
  <c r="H498" i="10" s="1"/>
  <c r="N498" i="10" s="1"/>
  <c r="B499" i="10"/>
  <c r="C499" i="10"/>
  <c r="D499" i="10"/>
  <c r="E499" i="10"/>
  <c r="F499" i="10"/>
  <c r="J499" i="10" s="1"/>
  <c r="G499" i="10"/>
  <c r="H499" i="10" s="1"/>
  <c r="N499" i="10" s="1"/>
  <c r="B500" i="10"/>
  <c r="C500" i="10"/>
  <c r="D500" i="10"/>
  <c r="E500" i="10"/>
  <c r="F500" i="10"/>
  <c r="J500" i="10" s="1"/>
  <c r="G500" i="10"/>
  <c r="H500" i="10" s="1"/>
  <c r="N500" i="10" s="1"/>
  <c r="B501" i="10"/>
  <c r="C459" i="15" s="1"/>
  <c r="C501" i="10"/>
  <c r="D501" i="10"/>
  <c r="E501" i="10"/>
  <c r="F501" i="10"/>
  <c r="J501" i="10" s="1"/>
  <c r="G501" i="10"/>
  <c r="H501" i="10" s="1"/>
  <c r="N501" i="10" s="1"/>
  <c r="B502" i="10"/>
  <c r="C502" i="10"/>
  <c r="D502" i="10"/>
  <c r="E502" i="10"/>
  <c r="F502" i="10"/>
  <c r="J502" i="10" s="1"/>
  <c r="G502" i="10"/>
  <c r="H502" i="10" s="1"/>
  <c r="N502" i="10" s="1"/>
  <c r="B503" i="10"/>
  <c r="C503" i="10"/>
  <c r="D503" i="10"/>
  <c r="E503" i="10"/>
  <c r="F503" i="10"/>
  <c r="J503" i="10" s="1"/>
  <c r="G503" i="10"/>
  <c r="H503" i="10" s="1"/>
  <c r="N503" i="10" s="1"/>
  <c r="B504" i="10"/>
  <c r="C504" i="10"/>
  <c r="D504" i="10"/>
  <c r="E504" i="10"/>
  <c r="F504" i="10"/>
  <c r="J504" i="10" s="1"/>
  <c r="G504" i="10"/>
  <c r="H504" i="10" s="1"/>
  <c r="N504" i="10" s="1"/>
  <c r="B505" i="10"/>
  <c r="C505" i="10"/>
  <c r="D505" i="10"/>
  <c r="E505" i="10"/>
  <c r="F505" i="10"/>
  <c r="J505" i="10" s="1"/>
  <c r="G505" i="10"/>
  <c r="H505" i="10" s="1"/>
  <c r="N505" i="10" s="1"/>
  <c r="B506" i="10"/>
  <c r="C506" i="10"/>
  <c r="D506" i="10"/>
  <c r="E506" i="10"/>
  <c r="F506" i="10"/>
  <c r="J506" i="10" s="1"/>
  <c r="G506" i="10"/>
  <c r="H506" i="10" s="1"/>
  <c r="N506" i="10" s="1"/>
  <c r="B507" i="10"/>
  <c r="C465" i="15" s="1"/>
  <c r="C507" i="10"/>
  <c r="D507" i="10"/>
  <c r="E507" i="10"/>
  <c r="F507" i="10"/>
  <c r="J507" i="10" s="1"/>
  <c r="G507" i="10"/>
  <c r="H507" i="10" s="1"/>
  <c r="N507" i="10" s="1"/>
  <c r="B508" i="10"/>
  <c r="C508" i="10"/>
  <c r="D508" i="10"/>
  <c r="E508" i="10"/>
  <c r="F508" i="10"/>
  <c r="J508" i="10" s="1"/>
  <c r="G508" i="10"/>
  <c r="H508" i="10" s="1"/>
  <c r="N508" i="10" s="1"/>
  <c r="B509" i="10"/>
  <c r="C509" i="10"/>
  <c r="D509" i="10"/>
  <c r="E509" i="10"/>
  <c r="F509" i="10"/>
  <c r="J509" i="10" s="1"/>
  <c r="G509" i="10"/>
  <c r="H509" i="10" s="1"/>
  <c r="N509" i="10" s="1"/>
  <c r="B510" i="10"/>
  <c r="C510" i="10"/>
  <c r="D510" i="10"/>
  <c r="E510" i="10"/>
  <c r="F510" i="10"/>
  <c r="J510" i="10" s="1"/>
  <c r="G510" i="10"/>
  <c r="H510" i="10" s="1"/>
  <c r="N510" i="10" s="1"/>
  <c r="B511" i="10"/>
  <c r="C469" i="15" s="1"/>
  <c r="C511" i="10"/>
  <c r="D511" i="10"/>
  <c r="E511" i="10"/>
  <c r="F511" i="10"/>
  <c r="J511" i="10" s="1"/>
  <c r="G511" i="10"/>
  <c r="H511" i="10" s="1"/>
  <c r="N511" i="10" s="1"/>
  <c r="B512" i="10"/>
  <c r="C512" i="10"/>
  <c r="D512" i="10"/>
  <c r="E512" i="10"/>
  <c r="F512" i="10"/>
  <c r="J512" i="10" s="1"/>
  <c r="G512" i="10"/>
  <c r="H512" i="10" s="1"/>
  <c r="N512" i="10" s="1"/>
  <c r="B513" i="10"/>
  <c r="C513" i="10"/>
  <c r="D513" i="10"/>
  <c r="E513" i="10"/>
  <c r="F513" i="10"/>
  <c r="J513" i="10" s="1"/>
  <c r="G513" i="10"/>
  <c r="H513" i="10" s="1"/>
  <c r="N513" i="10" s="1"/>
  <c r="B514" i="10"/>
  <c r="C514" i="10"/>
  <c r="D514" i="10"/>
  <c r="E514" i="10"/>
  <c r="F514" i="10"/>
  <c r="J514" i="10" s="1"/>
  <c r="G514" i="10"/>
  <c r="H514" i="10" s="1"/>
  <c r="N514" i="10" s="1"/>
  <c r="B515" i="10"/>
  <c r="C473" i="15" s="1"/>
  <c r="C515" i="10"/>
  <c r="D515" i="10"/>
  <c r="E515" i="10"/>
  <c r="F515" i="10"/>
  <c r="J515" i="10" s="1"/>
  <c r="G515" i="10"/>
  <c r="H515" i="10" s="1"/>
  <c r="N515" i="10" s="1"/>
  <c r="C496" i="10"/>
  <c r="D496" i="10"/>
  <c r="E496" i="10"/>
  <c r="F496" i="10"/>
  <c r="J496" i="10" s="1"/>
  <c r="G496" i="10"/>
  <c r="H496" i="10" s="1"/>
  <c r="N496" i="10" s="1"/>
  <c r="B496" i="10"/>
  <c r="C454" i="15" s="1"/>
  <c r="D137" i="12"/>
  <c r="B300" i="4"/>
  <c r="B154" i="10"/>
  <c r="B154" i="15" s="1"/>
  <c r="B154" i="19" s="1"/>
  <c r="B155" i="10"/>
  <c r="B155" i="15" s="1"/>
  <c r="B155" i="19" s="1"/>
  <c r="B156" i="10"/>
  <c r="B156" i="15" s="1"/>
  <c r="B156" i="19" s="1"/>
  <c r="B157" i="10"/>
  <c r="B157" i="15" s="1"/>
  <c r="B157" i="19" s="1"/>
  <c r="B158" i="10"/>
  <c r="B158" i="15" s="1"/>
  <c r="B158" i="19" s="1"/>
  <c r="B159" i="10"/>
  <c r="B159" i="15" s="1"/>
  <c r="B159" i="19" s="1"/>
  <c r="B161" i="10"/>
  <c r="B161" i="15" s="1"/>
  <c r="B161" i="19" s="1"/>
  <c r="B162" i="10"/>
  <c r="B162" i="15" s="1"/>
  <c r="B162" i="19" s="1"/>
  <c r="B163" i="10"/>
  <c r="B163" i="15" s="1"/>
  <c r="B163" i="19" s="1"/>
  <c r="B164" i="10"/>
  <c r="B164" i="15" s="1"/>
  <c r="B164" i="19" s="1"/>
  <c r="B138" i="10"/>
  <c r="B138" i="15" s="1"/>
  <c r="B138" i="19" s="1"/>
  <c r="B139" i="10"/>
  <c r="B139" i="15" s="1"/>
  <c r="B139" i="19" s="1"/>
  <c r="B140" i="10"/>
  <c r="B140" i="15" s="1"/>
  <c r="B140" i="19" s="1"/>
  <c r="B141" i="10"/>
  <c r="B141" i="15" s="1"/>
  <c r="B141" i="19" s="1"/>
  <c r="B142" i="10"/>
  <c r="B142" i="15" s="1"/>
  <c r="B142" i="19" s="1"/>
  <c r="B143" i="10"/>
  <c r="B143" i="15" s="1"/>
  <c r="B143" i="19" s="1"/>
  <c r="B144" i="10"/>
  <c r="B144" i="15" s="1"/>
  <c r="B144" i="19" s="1"/>
  <c r="B145" i="10"/>
  <c r="B145" i="15" s="1"/>
  <c r="B145" i="19" s="1"/>
  <c r="B146" i="10"/>
  <c r="B146" i="15" s="1"/>
  <c r="B146" i="19" s="1"/>
  <c r="B147" i="10"/>
  <c r="B147" i="15" s="1"/>
  <c r="B147" i="19" s="1"/>
  <c r="B149" i="10"/>
  <c r="B149" i="15" s="1"/>
  <c r="B149" i="19" s="1"/>
  <c r="B150" i="10"/>
  <c r="B150" i="15" s="1"/>
  <c r="B150" i="19" s="1"/>
  <c r="B151" i="10"/>
  <c r="B151" i="15" s="1"/>
  <c r="B151" i="19" s="1"/>
  <c r="B152" i="10"/>
  <c r="B152" i="15" s="1"/>
  <c r="B152" i="19" s="1"/>
  <c r="B113" i="10"/>
  <c r="B113" i="15" s="1"/>
  <c r="B113" i="19" s="1"/>
  <c r="B114" i="10"/>
  <c r="B114" i="15" s="1"/>
  <c r="B114" i="19" s="1"/>
  <c r="B115" i="10"/>
  <c r="B115" i="15" s="1"/>
  <c r="B115" i="19" s="1"/>
  <c r="B116" i="10"/>
  <c r="B116" i="15" s="1"/>
  <c r="B116" i="19" s="1"/>
  <c r="B117" i="10"/>
  <c r="B117" i="15" s="1"/>
  <c r="B117" i="19" s="1"/>
  <c r="B118" i="10"/>
  <c r="B118" i="15" s="1"/>
  <c r="B118" i="19" s="1"/>
  <c r="B119" i="10"/>
  <c r="B119" i="15" s="1"/>
  <c r="B119" i="19" s="1"/>
  <c r="B120" i="10"/>
  <c r="B120" i="15" s="1"/>
  <c r="B120" i="19" s="1"/>
  <c r="B121" i="10"/>
  <c r="B121" i="15" s="1"/>
  <c r="B121" i="19" s="1"/>
  <c r="B122" i="10"/>
  <c r="B122" i="15" s="1"/>
  <c r="B122" i="19" s="1"/>
  <c r="B123" i="10"/>
  <c r="B123" i="15" s="1"/>
  <c r="B123" i="19" s="1"/>
  <c r="B124" i="10"/>
  <c r="B124" i="15" s="1"/>
  <c r="B124" i="19" s="1"/>
  <c r="B125" i="10"/>
  <c r="B125" i="15" s="1"/>
  <c r="B125" i="19" s="1"/>
  <c r="B126" i="10"/>
  <c r="B126" i="15" s="1"/>
  <c r="B126" i="19" s="1"/>
  <c r="B127" i="10"/>
  <c r="B127" i="15" s="1"/>
  <c r="B127" i="19" s="1"/>
  <c r="B128" i="10"/>
  <c r="B128" i="15" s="1"/>
  <c r="B128" i="19" s="1"/>
  <c r="B129" i="10"/>
  <c r="B129" i="15" s="1"/>
  <c r="B129" i="19" s="1"/>
  <c r="B130" i="10"/>
  <c r="B130" i="15" s="1"/>
  <c r="B130" i="19" s="1"/>
  <c r="B131" i="10"/>
  <c r="B131" i="15" s="1"/>
  <c r="B131" i="19" s="1"/>
  <c r="B101" i="10"/>
  <c r="B101" i="15" s="1"/>
  <c r="B101" i="19" s="1"/>
  <c r="B102" i="10"/>
  <c r="B102" i="15" s="1"/>
  <c r="B102" i="19" s="1"/>
  <c r="B105" i="10"/>
  <c r="B105" i="15" s="1"/>
  <c r="B105" i="19" s="1"/>
  <c r="B106" i="10"/>
  <c r="B106" i="15" s="1"/>
  <c r="B106" i="19" s="1"/>
  <c r="B107" i="10"/>
  <c r="B107" i="15" s="1"/>
  <c r="B107" i="19" s="1"/>
  <c r="B108" i="10"/>
  <c r="B108" i="15" s="1"/>
  <c r="B108" i="19" s="1"/>
  <c r="B109" i="10"/>
  <c r="B109" i="15" s="1"/>
  <c r="B109" i="19" s="1"/>
  <c r="B110" i="10"/>
  <c r="B110" i="15" s="1"/>
  <c r="B110" i="19" s="1"/>
  <c r="B111" i="10"/>
  <c r="B111" i="15" s="1"/>
  <c r="B111" i="19" s="1"/>
  <c r="B165" i="10"/>
  <c r="B165" i="15" s="1"/>
  <c r="B165" i="19" s="1"/>
  <c r="B153" i="10"/>
  <c r="B153" i="15" s="1"/>
  <c r="B153" i="19" s="1"/>
  <c r="B137" i="10"/>
  <c r="B137" i="15" s="1"/>
  <c r="B137" i="19" s="1"/>
  <c r="B112" i="10"/>
  <c r="B112" i="15" s="1"/>
  <c r="B112" i="19" s="1"/>
  <c r="B100" i="10"/>
  <c r="B100" i="15" s="1"/>
  <c r="B100" i="19" s="1"/>
  <c r="E91" i="13"/>
  <c r="D91" i="13"/>
  <c r="C91" i="13"/>
  <c r="F91" i="13" s="1"/>
  <c r="B91" i="13"/>
  <c r="E90" i="13"/>
  <c r="D90" i="13"/>
  <c r="C90" i="13"/>
  <c r="F90" i="13" s="1"/>
  <c r="B90" i="13"/>
  <c r="E89" i="13"/>
  <c r="D89" i="13"/>
  <c r="C89" i="13"/>
  <c r="F89" i="13" s="1"/>
  <c r="B89" i="13"/>
  <c r="E88" i="13"/>
  <c r="D88" i="13"/>
  <c r="C88" i="13"/>
  <c r="F88" i="13" s="1"/>
  <c r="B88" i="13"/>
  <c r="E86" i="13"/>
  <c r="C86" i="13"/>
  <c r="F86" i="13" s="1"/>
  <c r="B86" i="13"/>
  <c r="E85" i="13"/>
  <c r="D85" i="13"/>
  <c r="C85" i="13"/>
  <c r="F85" i="13" s="1"/>
  <c r="B85" i="13"/>
  <c r="E84" i="13"/>
  <c r="D84" i="13"/>
  <c r="C84" i="13"/>
  <c r="F84" i="13" s="1"/>
  <c r="B84" i="13"/>
  <c r="E83" i="13"/>
  <c r="F83" i="13" s="1"/>
  <c r="D83" i="13"/>
  <c r="C83" i="13"/>
  <c r="B83" i="13"/>
  <c r="E82" i="13"/>
  <c r="F82" i="13" s="1"/>
  <c r="D82" i="13"/>
  <c r="C82" i="13"/>
  <c r="B82" i="13"/>
  <c r="E81" i="13"/>
  <c r="F81" i="13" s="1"/>
  <c r="D81" i="13"/>
  <c r="C81" i="13"/>
  <c r="B81" i="13"/>
  <c r="E80" i="13"/>
  <c r="F80" i="13" s="1"/>
  <c r="D80" i="13"/>
  <c r="C80" i="13"/>
  <c r="B80" i="13"/>
  <c r="E79" i="13"/>
  <c r="D79" i="13"/>
  <c r="C79" i="13"/>
  <c r="F79" i="13" s="1"/>
  <c r="B79" i="13"/>
  <c r="E78" i="13"/>
  <c r="D78" i="13"/>
  <c r="C78" i="13"/>
  <c r="B78" i="13"/>
  <c r="E77" i="13"/>
  <c r="D77" i="13"/>
  <c r="C77" i="13"/>
  <c r="F77" i="13" s="1"/>
  <c r="B77" i="13"/>
  <c r="E76" i="13"/>
  <c r="D76" i="13"/>
  <c r="C76" i="13"/>
  <c r="F76" i="13" s="1"/>
  <c r="B76" i="13"/>
  <c r="E74" i="13"/>
  <c r="F74" i="13" s="1"/>
  <c r="D74" i="13"/>
  <c r="C74" i="13"/>
  <c r="B74" i="13"/>
  <c r="E73" i="13"/>
  <c r="D73" i="13"/>
  <c r="C73" i="13"/>
  <c r="F73" i="13" s="1"/>
  <c r="B73" i="13"/>
  <c r="E72" i="13"/>
  <c r="F72" i="13" s="1"/>
  <c r="D72" i="13"/>
  <c r="C72" i="13"/>
  <c r="B72" i="13"/>
  <c r="E71" i="13"/>
  <c r="F71" i="13" s="1"/>
  <c r="D71" i="13"/>
  <c r="C71" i="13"/>
  <c r="B71" i="13"/>
  <c r="E70" i="13"/>
  <c r="F70" i="13" s="1"/>
  <c r="D70" i="13"/>
  <c r="C70" i="13"/>
  <c r="B70" i="13"/>
  <c r="E69" i="13"/>
  <c r="D69" i="13"/>
  <c r="C69" i="13"/>
  <c r="F69" i="13" s="1"/>
  <c r="B69" i="13"/>
  <c r="E68" i="13"/>
  <c r="F68" i="13" s="1"/>
  <c r="D68" i="13"/>
  <c r="C68" i="13"/>
  <c r="B68" i="13"/>
  <c r="E67" i="13"/>
  <c r="F67" i="13" s="1"/>
  <c r="D67" i="13"/>
  <c r="C67" i="13"/>
  <c r="B67" i="13"/>
  <c r="E66" i="13"/>
  <c r="F66" i="13" s="1"/>
  <c r="D66" i="13"/>
  <c r="C66" i="13"/>
  <c r="B66" i="13"/>
  <c r="F65" i="13"/>
  <c r="D65" i="13"/>
  <c r="C65" i="13"/>
  <c r="B65" i="13"/>
  <c r="E64" i="13"/>
  <c r="F64" i="13" s="1"/>
  <c r="D64" i="13"/>
  <c r="C64" i="13"/>
  <c r="F63" i="13"/>
  <c r="E63" i="13"/>
  <c r="D63" i="13"/>
  <c r="C63" i="13"/>
  <c r="D320" i="10"/>
  <c r="D321" i="10"/>
  <c r="J319" i="10"/>
  <c r="B3" i="10"/>
  <c r="B3" i="15" s="1"/>
  <c r="B3" i="19" s="1"/>
  <c r="B280" i="10"/>
  <c r="B279" i="10"/>
  <c r="F280" i="10"/>
  <c r="E280" i="10"/>
  <c r="C280" i="10"/>
  <c r="D280" i="10"/>
  <c r="D279" i="10"/>
  <c r="A493" i="10"/>
  <c r="S481" i="10"/>
  <c r="G154" i="10" s="1"/>
  <c r="S482" i="10"/>
  <c r="G155" i="10" s="1"/>
  <c r="S483" i="10"/>
  <c r="G156" i="10" s="1"/>
  <c r="S484" i="10"/>
  <c r="G157" i="10" s="1"/>
  <c r="S485" i="10"/>
  <c r="G158" i="10" s="1"/>
  <c r="S486" i="10"/>
  <c r="G159" i="10" s="1"/>
  <c r="S488" i="10"/>
  <c r="G161" i="10" s="1"/>
  <c r="S489" i="10"/>
  <c r="G162" i="10" s="1"/>
  <c r="S490" i="10"/>
  <c r="G163" i="10" s="1"/>
  <c r="S491" i="10"/>
  <c r="G164" i="10" s="1"/>
  <c r="H491" i="10"/>
  <c r="I491" i="10" s="1"/>
  <c r="G491" i="10"/>
  <c r="K491" i="10" s="1"/>
  <c r="F491" i="10"/>
  <c r="H490" i="10"/>
  <c r="I490" i="10" s="1"/>
  <c r="G490" i="10"/>
  <c r="K490" i="10" s="1"/>
  <c r="F490" i="10"/>
  <c r="H489" i="10"/>
  <c r="I489" i="10" s="1"/>
  <c r="G489" i="10"/>
  <c r="K489" i="10" s="1"/>
  <c r="F489" i="10"/>
  <c r="H488" i="10"/>
  <c r="I488" i="10" s="1"/>
  <c r="G488" i="10"/>
  <c r="K488" i="10" s="1"/>
  <c r="F488" i="10"/>
  <c r="H486" i="10"/>
  <c r="I486" i="10" s="1"/>
  <c r="G486" i="10"/>
  <c r="K486" i="10" s="1"/>
  <c r="F486" i="10"/>
  <c r="H485" i="10"/>
  <c r="I485" i="10" s="1"/>
  <c r="G485" i="10"/>
  <c r="K485" i="10" s="1"/>
  <c r="F485" i="10"/>
  <c r="H484" i="10"/>
  <c r="I484" i="10" s="1"/>
  <c r="G484" i="10"/>
  <c r="K484" i="10" s="1"/>
  <c r="F484" i="10"/>
  <c r="H483" i="10"/>
  <c r="I483" i="10" s="1"/>
  <c r="G483" i="10"/>
  <c r="K483" i="10" s="1"/>
  <c r="F483" i="10"/>
  <c r="H482" i="10"/>
  <c r="I482" i="10" s="1"/>
  <c r="G482" i="10"/>
  <c r="K482" i="10" s="1"/>
  <c r="F482" i="10"/>
  <c r="H481" i="10"/>
  <c r="I481" i="10" s="1"/>
  <c r="G481" i="10"/>
  <c r="K481" i="10" s="1"/>
  <c r="F481" i="10"/>
  <c r="H480" i="10"/>
  <c r="I480" i="10" s="1"/>
  <c r="G480" i="10"/>
  <c r="K480" i="10" s="1"/>
  <c r="F480" i="10"/>
  <c r="S480" i="10"/>
  <c r="G153" i="10" s="1"/>
  <c r="B489" i="10"/>
  <c r="N489" i="10" s="1"/>
  <c r="B490" i="10"/>
  <c r="N490" i="10" s="1"/>
  <c r="B491" i="10"/>
  <c r="N491" i="10" s="1"/>
  <c r="B488" i="10"/>
  <c r="N488" i="10" s="1"/>
  <c r="B481" i="10"/>
  <c r="B482" i="10"/>
  <c r="B483" i="10"/>
  <c r="B484" i="10"/>
  <c r="B485" i="10"/>
  <c r="B486" i="10"/>
  <c r="B480" i="10"/>
  <c r="T479" i="10"/>
  <c r="S479" i="10"/>
  <c r="R479" i="10"/>
  <c r="Q479" i="10"/>
  <c r="P479" i="10"/>
  <c r="A477" i="10"/>
  <c r="A457" i="10"/>
  <c r="S461" i="10"/>
  <c r="G138" i="10" s="1"/>
  <c r="S462" i="10"/>
  <c r="G139" i="10" s="1"/>
  <c r="S463" i="10"/>
  <c r="G140" i="10" s="1"/>
  <c r="S464" i="10"/>
  <c r="G141" i="10" s="1"/>
  <c r="S465" i="10"/>
  <c r="G142" i="10" s="1"/>
  <c r="S466" i="10"/>
  <c r="G143" i="10" s="1"/>
  <c r="S467" i="10"/>
  <c r="G144" i="10" s="1"/>
  <c r="S468" i="10"/>
  <c r="G145" i="10" s="1"/>
  <c r="S469" i="10"/>
  <c r="G146" i="10" s="1"/>
  <c r="S470" i="10"/>
  <c r="G147" i="10" s="1"/>
  <c r="S472" i="10"/>
  <c r="G149" i="10" s="1"/>
  <c r="S473" i="10"/>
  <c r="G150" i="10" s="1"/>
  <c r="S474" i="10"/>
  <c r="G151" i="10" s="1"/>
  <c r="S475" i="10"/>
  <c r="G152" i="10" s="1"/>
  <c r="S460" i="10"/>
  <c r="G137" i="10" s="1"/>
  <c r="B473" i="10"/>
  <c r="N473" i="10" s="1"/>
  <c r="B474" i="10"/>
  <c r="N474" i="10" s="1"/>
  <c r="B475" i="10"/>
  <c r="N475" i="10" s="1"/>
  <c r="B472" i="10"/>
  <c r="N472" i="10" s="1"/>
  <c r="B461" i="10"/>
  <c r="B462" i="10"/>
  <c r="B463" i="10"/>
  <c r="B464" i="10"/>
  <c r="B465" i="10"/>
  <c r="B466" i="10"/>
  <c r="B467" i="10"/>
  <c r="B468" i="10"/>
  <c r="B469" i="10"/>
  <c r="B470" i="10"/>
  <c r="B460" i="10"/>
  <c r="T459" i="10"/>
  <c r="S459" i="10"/>
  <c r="R459" i="10"/>
  <c r="Q459" i="10"/>
  <c r="P459" i="10"/>
  <c r="F460" i="10"/>
  <c r="G460" i="10"/>
  <c r="K460" i="10" s="1"/>
  <c r="H460" i="10"/>
  <c r="I460" i="10" s="1"/>
  <c r="F461" i="10"/>
  <c r="G461" i="10"/>
  <c r="K461" i="10" s="1"/>
  <c r="H461" i="10"/>
  <c r="I461" i="10" s="1"/>
  <c r="F462" i="10"/>
  <c r="G462" i="10"/>
  <c r="K462" i="10" s="1"/>
  <c r="H462" i="10"/>
  <c r="I462" i="10" s="1"/>
  <c r="F463" i="10"/>
  <c r="G463" i="10"/>
  <c r="K463" i="10" s="1"/>
  <c r="H463" i="10"/>
  <c r="I463" i="10" s="1"/>
  <c r="F464" i="10"/>
  <c r="G464" i="10"/>
  <c r="K464" i="10" s="1"/>
  <c r="H464" i="10"/>
  <c r="I464" i="10" s="1"/>
  <c r="F465" i="10"/>
  <c r="G465" i="10"/>
  <c r="K465" i="10" s="1"/>
  <c r="H465" i="10"/>
  <c r="I465" i="10" s="1"/>
  <c r="F466" i="10"/>
  <c r="G466" i="10"/>
  <c r="K466" i="10" s="1"/>
  <c r="H466" i="10"/>
  <c r="I466" i="10" s="1"/>
  <c r="F467" i="10"/>
  <c r="G467" i="10"/>
  <c r="K467" i="10" s="1"/>
  <c r="H467" i="10"/>
  <c r="I467" i="10" s="1"/>
  <c r="F468" i="10"/>
  <c r="G468" i="10"/>
  <c r="K468" i="10" s="1"/>
  <c r="H468" i="10"/>
  <c r="I468" i="10" s="1"/>
  <c r="F469" i="10"/>
  <c r="G469" i="10"/>
  <c r="K469" i="10" s="1"/>
  <c r="H469" i="10"/>
  <c r="I469" i="10" s="1"/>
  <c r="F470" i="10"/>
  <c r="G470" i="10"/>
  <c r="K470" i="10" s="1"/>
  <c r="H470" i="10"/>
  <c r="I470" i="10" s="1"/>
  <c r="F472" i="10"/>
  <c r="G472" i="10"/>
  <c r="K472" i="10" s="1"/>
  <c r="H472" i="10"/>
  <c r="I472" i="10" s="1"/>
  <c r="F473" i="10"/>
  <c r="G473" i="10"/>
  <c r="K473" i="10" s="1"/>
  <c r="H473" i="10"/>
  <c r="I473" i="10" s="1"/>
  <c r="F474" i="10"/>
  <c r="G474" i="10"/>
  <c r="K474" i="10" s="1"/>
  <c r="H474" i="10"/>
  <c r="I474" i="10" s="1"/>
  <c r="F475" i="10"/>
  <c r="G475" i="10"/>
  <c r="K475" i="10" s="1"/>
  <c r="H475" i="10"/>
  <c r="I475" i="10" s="1"/>
  <c r="H131" i="12"/>
  <c r="D489" i="10" s="1"/>
  <c r="J489" i="10" s="1"/>
  <c r="I131" i="12"/>
  <c r="E489" i="10" s="1"/>
  <c r="H132" i="12"/>
  <c r="D490" i="10" s="1"/>
  <c r="J490" i="10" s="1"/>
  <c r="I132" i="12"/>
  <c r="E490" i="10" s="1"/>
  <c r="H133" i="12"/>
  <c r="D491" i="10" s="1"/>
  <c r="J491" i="10" s="1"/>
  <c r="I133" i="12"/>
  <c r="E491" i="10" s="1"/>
  <c r="I130" i="12"/>
  <c r="E488" i="10" s="1"/>
  <c r="H130" i="12"/>
  <c r="D488" i="10" s="1"/>
  <c r="J488" i="10" s="1"/>
  <c r="H122" i="12"/>
  <c r="D480" i="10" s="1"/>
  <c r="J480" i="10" s="1"/>
  <c r="I122" i="12"/>
  <c r="E480" i="10" s="1"/>
  <c r="H123" i="12"/>
  <c r="D481" i="10" s="1"/>
  <c r="J481" i="10" s="1"/>
  <c r="I123" i="12"/>
  <c r="E481" i="10" s="1"/>
  <c r="H124" i="12"/>
  <c r="D482" i="10" s="1"/>
  <c r="J482" i="10" s="1"/>
  <c r="I124" i="12"/>
  <c r="E482" i="10" s="1"/>
  <c r="H125" i="12"/>
  <c r="D483" i="10" s="1"/>
  <c r="J483" i="10" s="1"/>
  <c r="I125" i="12"/>
  <c r="E483" i="10" s="1"/>
  <c r="H126" i="12"/>
  <c r="D484" i="10" s="1"/>
  <c r="J484" i="10" s="1"/>
  <c r="I126" i="12"/>
  <c r="E484" i="10" s="1"/>
  <c r="H127" i="12"/>
  <c r="D485" i="10" s="1"/>
  <c r="J485" i="10" s="1"/>
  <c r="I127" i="12"/>
  <c r="E485" i="10" s="1"/>
  <c r="H128" i="12"/>
  <c r="D486" i="10" s="1"/>
  <c r="J486" i="10" s="1"/>
  <c r="I128" i="12"/>
  <c r="E486" i="10" s="1"/>
  <c r="E131" i="12"/>
  <c r="C489" i="10" s="1"/>
  <c r="E132" i="12"/>
  <c r="C490" i="10" s="1"/>
  <c r="E133" i="12"/>
  <c r="C491" i="10" s="1"/>
  <c r="E130" i="12"/>
  <c r="C488" i="10" s="1"/>
  <c r="E123" i="12"/>
  <c r="C481" i="10" s="1"/>
  <c r="E124" i="12"/>
  <c r="C482" i="10" s="1"/>
  <c r="E125" i="12"/>
  <c r="C483" i="10" s="1"/>
  <c r="E126" i="12"/>
  <c r="C484" i="10" s="1"/>
  <c r="E127" i="12"/>
  <c r="C485" i="10" s="1"/>
  <c r="E128" i="12"/>
  <c r="C486" i="10" s="1"/>
  <c r="E122" i="12"/>
  <c r="C480" i="10" s="1"/>
  <c r="D117" i="12"/>
  <c r="I110" i="12"/>
  <c r="E472" i="10" s="1"/>
  <c r="I111" i="12"/>
  <c r="E473" i="10" s="1"/>
  <c r="I112" i="12"/>
  <c r="E474" i="10" s="1"/>
  <c r="I113" i="12"/>
  <c r="E475" i="10" s="1"/>
  <c r="H111" i="12"/>
  <c r="D473" i="10" s="1"/>
  <c r="J473" i="10" s="1"/>
  <c r="H112" i="12"/>
  <c r="D474" i="10" s="1"/>
  <c r="J474" i="10" s="1"/>
  <c r="H113" i="12"/>
  <c r="D475" i="10" s="1"/>
  <c r="J475" i="10" s="1"/>
  <c r="H110" i="12"/>
  <c r="D472" i="10" s="1"/>
  <c r="J472" i="10" s="1"/>
  <c r="H98" i="12"/>
  <c r="D460" i="10" s="1"/>
  <c r="J460" i="10" s="1"/>
  <c r="I98" i="12"/>
  <c r="E460" i="10" s="1"/>
  <c r="H99" i="12"/>
  <c r="D461" i="10" s="1"/>
  <c r="J461" i="10" s="1"/>
  <c r="I99" i="12"/>
  <c r="E461" i="10" s="1"/>
  <c r="H100" i="12"/>
  <c r="D462" i="10" s="1"/>
  <c r="J462" i="10" s="1"/>
  <c r="I100" i="12"/>
  <c r="E462" i="10" s="1"/>
  <c r="H101" i="12"/>
  <c r="D463" i="10" s="1"/>
  <c r="J463" i="10" s="1"/>
  <c r="I101" i="12"/>
  <c r="E463" i="10" s="1"/>
  <c r="H102" i="12"/>
  <c r="D464" i="10" s="1"/>
  <c r="J464" i="10" s="1"/>
  <c r="I102" i="12"/>
  <c r="E464" i="10" s="1"/>
  <c r="H103" i="12"/>
  <c r="D465" i="10" s="1"/>
  <c r="J465" i="10" s="1"/>
  <c r="I103" i="12"/>
  <c r="E465" i="10" s="1"/>
  <c r="H104" i="12"/>
  <c r="D466" i="10" s="1"/>
  <c r="J466" i="10" s="1"/>
  <c r="I104" i="12"/>
  <c r="E466" i="10" s="1"/>
  <c r="H105" i="12"/>
  <c r="D467" i="10" s="1"/>
  <c r="J467" i="10" s="1"/>
  <c r="I105" i="12"/>
  <c r="E467" i="10" s="1"/>
  <c r="H106" i="12"/>
  <c r="D468" i="10" s="1"/>
  <c r="J468" i="10" s="1"/>
  <c r="I106" i="12"/>
  <c r="E468" i="10" s="1"/>
  <c r="H107" i="12"/>
  <c r="D469" i="10" s="1"/>
  <c r="J469" i="10" s="1"/>
  <c r="I107" i="12"/>
  <c r="E469" i="10" s="1"/>
  <c r="H108" i="12"/>
  <c r="D470" i="10" s="1"/>
  <c r="J470" i="10" s="1"/>
  <c r="I108" i="12"/>
  <c r="E470" i="10" s="1"/>
  <c r="E99" i="12"/>
  <c r="C461" i="10" s="1"/>
  <c r="E100" i="12"/>
  <c r="C462" i="10" s="1"/>
  <c r="E101" i="12"/>
  <c r="C463" i="10" s="1"/>
  <c r="E102" i="12"/>
  <c r="C464" i="10" s="1"/>
  <c r="E103" i="12"/>
  <c r="C465" i="10" s="1"/>
  <c r="E104" i="12"/>
  <c r="C466" i="10" s="1"/>
  <c r="E105" i="12"/>
  <c r="C467" i="10" s="1"/>
  <c r="E106" i="12"/>
  <c r="C468" i="10" s="1"/>
  <c r="E107" i="12"/>
  <c r="C469" i="10" s="1"/>
  <c r="E108" i="12"/>
  <c r="C470" i="10" s="1"/>
  <c r="E98" i="12"/>
  <c r="C460" i="10" s="1"/>
  <c r="E111" i="12"/>
  <c r="C473" i="10" s="1"/>
  <c r="E112" i="12"/>
  <c r="C474" i="10" s="1"/>
  <c r="E113" i="12"/>
  <c r="C475" i="10" s="1"/>
  <c r="E110" i="12"/>
  <c r="C472" i="10" s="1"/>
  <c r="D94" i="12"/>
  <c r="T412" i="10"/>
  <c r="G101" i="10" s="1"/>
  <c r="T413" i="10"/>
  <c r="G102" i="10" s="1"/>
  <c r="T416" i="10"/>
  <c r="G105" i="10" s="1"/>
  <c r="T417" i="10"/>
  <c r="G106" i="10" s="1"/>
  <c r="T418" i="10"/>
  <c r="G107" i="10" s="1"/>
  <c r="T419" i="10"/>
  <c r="G108" i="10" s="1"/>
  <c r="T420" i="10"/>
  <c r="G109" i="10" s="1"/>
  <c r="T421" i="10"/>
  <c r="G110" i="10" s="1"/>
  <c r="T422" i="10"/>
  <c r="G111" i="10" s="1"/>
  <c r="B420" i="10"/>
  <c r="O420" i="10" s="1"/>
  <c r="B421" i="10"/>
  <c r="O421" i="10" s="1"/>
  <c r="B422" i="10"/>
  <c r="O422" i="10" s="1"/>
  <c r="B419" i="10"/>
  <c r="O419" i="10" s="1"/>
  <c r="B412" i="10"/>
  <c r="O412" i="10" s="1"/>
  <c r="B413" i="10"/>
  <c r="O413" i="10" s="1"/>
  <c r="B416" i="10"/>
  <c r="O416" i="10" s="1"/>
  <c r="B417" i="10"/>
  <c r="O417" i="10" s="1"/>
  <c r="B418" i="10"/>
  <c r="O418" i="10" s="1"/>
  <c r="B411" i="10"/>
  <c r="O411" i="10" s="1"/>
  <c r="C50" i="13"/>
  <c r="T411" i="10"/>
  <c r="G100" i="10" s="1"/>
  <c r="U410" i="10"/>
  <c r="T410" i="10"/>
  <c r="S410" i="10"/>
  <c r="R410" i="10"/>
  <c r="Q410" i="10"/>
  <c r="F411" i="10"/>
  <c r="G411" i="10"/>
  <c r="L411" i="10" s="1"/>
  <c r="H411" i="10"/>
  <c r="I411" i="10" s="1"/>
  <c r="P411" i="10" s="1"/>
  <c r="F412" i="10"/>
  <c r="G412" i="10"/>
  <c r="L412" i="10" s="1"/>
  <c r="H412" i="10"/>
  <c r="I412" i="10" s="1"/>
  <c r="P412" i="10" s="1"/>
  <c r="F413" i="10"/>
  <c r="G413" i="10"/>
  <c r="L413" i="10" s="1"/>
  <c r="H413" i="10"/>
  <c r="I413" i="10" s="1"/>
  <c r="P413" i="10" s="1"/>
  <c r="F416" i="10"/>
  <c r="G416" i="10"/>
  <c r="L416" i="10" s="1"/>
  <c r="H416" i="10"/>
  <c r="I416" i="10" s="1"/>
  <c r="P416" i="10" s="1"/>
  <c r="F417" i="10"/>
  <c r="G417" i="10"/>
  <c r="L417" i="10" s="1"/>
  <c r="H417" i="10"/>
  <c r="I417" i="10" s="1"/>
  <c r="P417" i="10" s="1"/>
  <c r="F418" i="10"/>
  <c r="G418" i="10"/>
  <c r="L418" i="10" s="1"/>
  <c r="H418" i="10"/>
  <c r="I418" i="10" s="1"/>
  <c r="P418" i="10" s="1"/>
  <c r="F419" i="10"/>
  <c r="G419" i="10"/>
  <c r="L419" i="10" s="1"/>
  <c r="H419" i="10"/>
  <c r="I419" i="10" s="1"/>
  <c r="P419" i="10" s="1"/>
  <c r="F420" i="10"/>
  <c r="G420" i="10"/>
  <c r="L420" i="10" s="1"/>
  <c r="H420" i="10"/>
  <c r="I420" i="10" s="1"/>
  <c r="P420" i="10" s="1"/>
  <c r="F421" i="10"/>
  <c r="G421" i="10"/>
  <c r="L421" i="10" s="1"/>
  <c r="H421" i="10"/>
  <c r="I421" i="10" s="1"/>
  <c r="P421" i="10" s="1"/>
  <c r="F422" i="10"/>
  <c r="G422" i="10"/>
  <c r="L422" i="10" s="1"/>
  <c r="H422" i="10"/>
  <c r="I422" i="10" s="1"/>
  <c r="P422" i="10" s="1"/>
  <c r="U426" i="10"/>
  <c r="M403" i="10"/>
  <c r="G397" i="10"/>
  <c r="O371" i="10"/>
  <c r="O351" i="10"/>
  <c r="K325" i="10"/>
  <c r="U291" i="10"/>
  <c r="P291" i="10"/>
  <c r="I48" i="12"/>
  <c r="E420" i="10" s="1"/>
  <c r="I49" i="12"/>
  <c r="E421" i="10" s="1"/>
  <c r="I50" i="12"/>
  <c r="E422" i="10" s="1"/>
  <c r="I47" i="12"/>
  <c r="E419" i="10" s="1"/>
  <c r="I40" i="12"/>
  <c r="E412" i="10" s="1"/>
  <c r="I41" i="12"/>
  <c r="E413" i="10" s="1"/>
  <c r="I44" i="12"/>
  <c r="E416" i="10" s="1"/>
  <c r="I45" i="12"/>
  <c r="E417" i="10" s="1"/>
  <c r="I46" i="12"/>
  <c r="E418" i="10" s="1"/>
  <c r="I39" i="12"/>
  <c r="E411" i="10" s="1"/>
  <c r="H48" i="12"/>
  <c r="D420" i="10" s="1"/>
  <c r="H49" i="12"/>
  <c r="D421" i="10" s="1"/>
  <c r="H50" i="12"/>
  <c r="D422" i="10" s="1"/>
  <c r="H47" i="12"/>
  <c r="D419" i="10" s="1"/>
  <c r="H40" i="12"/>
  <c r="D412" i="10" s="1"/>
  <c r="H41" i="12"/>
  <c r="D413" i="10" s="1"/>
  <c r="H44" i="12"/>
  <c r="D416" i="10" s="1"/>
  <c r="H45" i="12"/>
  <c r="D417" i="10" s="1"/>
  <c r="H46" i="12"/>
  <c r="D418" i="10" s="1"/>
  <c r="H39" i="12"/>
  <c r="D411" i="10" s="1"/>
  <c r="D54" i="12"/>
  <c r="D35" i="12"/>
  <c r="D11" i="12"/>
  <c r="A408" i="10"/>
  <c r="B98" i="10"/>
  <c r="B98" i="15" s="1"/>
  <c r="B98" i="19" s="1"/>
  <c r="B99" i="10"/>
  <c r="B99" i="15" s="1"/>
  <c r="B99" i="19" s="1"/>
  <c r="L406" i="10"/>
  <c r="G99" i="10" s="1"/>
  <c r="L405" i="10"/>
  <c r="G98" i="10" s="1"/>
  <c r="L404" i="10"/>
  <c r="G97" i="10" s="1"/>
  <c r="L403" i="10"/>
  <c r="K403" i="10"/>
  <c r="J403" i="10"/>
  <c r="I403" i="10"/>
  <c r="F405" i="10"/>
  <c r="F406" i="10"/>
  <c r="F404" i="10"/>
  <c r="C405" i="10"/>
  <c r="C406" i="10"/>
  <c r="C404" i="10"/>
  <c r="T428" i="10"/>
  <c r="G113" i="10" s="1"/>
  <c r="T429" i="10"/>
  <c r="G114" i="10" s="1"/>
  <c r="T430" i="10"/>
  <c r="G115" i="10" s="1"/>
  <c r="T431" i="10"/>
  <c r="G116" i="10" s="1"/>
  <c r="T432" i="10"/>
  <c r="G117" i="10" s="1"/>
  <c r="T433" i="10"/>
  <c r="G118" i="10" s="1"/>
  <c r="T434" i="10"/>
  <c r="G119" i="10" s="1"/>
  <c r="T435" i="10"/>
  <c r="G120" i="10" s="1"/>
  <c r="T436" i="10"/>
  <c r="G121" i="10" s="1"/>
  <c r="T437" i="10"/>
  <c r="G122" i="10" s="1"/>
  <c r="T438" i="10"/>
  <c r="G123" i="10" s="1"/>
  <c r="T439" i="10"/>
  <c r="G124" i="10" s="1"/>
  <c r="T440" i="10"/>
  <c r="G125" i="10" s="1"/>
  <c r="T441" i="10"/>
  <c r="G126" i="10" s="1"/>
  <c r="T442" i="10"/>
  <c r="G127" i="10" s="1"/>
  <c r="T443" i="10"/>
  <c r="G128" i="10" s="1"/>
  <c r="T444" i="10"/>
  <c r="G129" i="10" s="1"/>
  <c r="T445" i="10"/>
  <c r="G130" i="10" s="1"/>
  <c r="T446" i="10"/>
  <c r="G131" i="10" s="1"/>
  <c r="T427" i="10"/>
  <c r="G112" i="10" s="1"/>
  <c r="T426" i="10"/>
  <c r="S426" i="10"/>
  <c r="R426" i="10"/>
  <c r="Q426" i="10"/>
  <c r="B402" i="10"/>
  <c r="A400" i="10"/>
  <c r="B97" i="10"/>
  <c r="B97" i="15" s="1"/>
  <c r="B97" i="19" s="1"/>
  <c r="A424" i="10"/>
  <c r="B295" i="4"/>
  <c r="B296" i="4"/>
  <c r="R431" i="10" s="1"/>
  <c r="D116" i="10" s="1"/>
  <c r="B298" i="4"/>
  <c r="B299" i="4"/>
  <c r="Q483" i="10" s="1"/>
  <c r="D156" i="10" s="1"/>
  <c r="B294" i="4"/>
  <c r="J405" i="10" s="1"/>
  <c r="D98" i="10" s="1"/>
  <c r="H427" i="10"/>
  <c r="H428" i="10"/>
  <c r="H429" i="10"/>
  <c r="H430" i="10"/>
  <c r="H431" i="10"/>
  <c r="H432" i="10"/>
  <c r="H433" i="10"/>
  <c r="H434" i="10"/>
  <c r="H435" i="10"/>
  <c r="H436" i="10"/>
  <c r="H437" i="10"/>
  <c r="I437" i="10" s="1"/>
  <c r="P437" i="10" s="1"/>
  <c r="H438" i="10"/>
  <c r="H439" i="10"/>
  <c r="H440" i="10"/>
  <c r="H441" i="10"/>
  <c r="I441" i="10" s="1"/>
  <c r="P441" i="10" s="1"/>
  <c r="H442" i="10"/>
  <c r="H443" i="10"/>
  <c r="H444" i="10"/>
  <c r="H445" i="10"/>
  <c r="H446" i="10"/>
  <c r="F427" i="10"/>
  <c r="G427" i="10"/>
  <c r="L427" i="10" s="1"/>
  <c r="F428" i="10"/>
  <c r="G428" i="10"/>
  <c r="L428" i="10" s="1"/>
  <c r="F429" i="10"/>
  <c r="G429" i="10"/>
  <c r="L429" i="10" s="1"/>
  <c r="F430" i="10"/>
  <c r="G430" i="10"/>
  <c r="L430" i="10" s="1"/>
  <c r="F431" i="10"/>
  <c r="G431" i="10"/>
  <c r="L431" i="10" s="1"/>
  <c r="F432" i="10"/>
  <c r="G432" i="10"/>
  <c r="L432" i="10" s="1"/>
  <c r="F433" i="10"/>
  <c r="G433" i="10"/>
  <c r="L433" i="10" s="1"/>
  <c r="F434" i="10"/>
  <c r="G434" i="10"/>
  <c r="L434" i="10" s="1"/>
  <c r="F435" i="10"/>
  <c r="G435" i="10"/>
  <c r="L435" i="10" s="1"/>
  <c r="F436" i="10"/>
  <c r="G436" i="10"/>
  <c r="L436" i="10" s="1"/>
  <c r="F437" i="10"/>
  <c r="G437" i="10"/>
  <c r="L437" i="10" s="1"/>
  <c r="F438" i="10"/>
  <c r="G438" i="10"/>
  <c r="L438" i="10" s="1"/>
  <c r="F439" i="10"/>
  <c r="G439" i="10"/>
  <c r="L439" i="10" s="1"/>
  <c r="F440" i="10"/>
  <c r="G440" i="10"/>
  <c r="L440" i="10" s="1"/>
  <c r="F441" i="10"/>
  <c r="G441" i="10"/>
  <c r="L441" i="10" s="1"/>
  <c r="F442" i="10"/>
  <c r="G442" i="10"/>
  <c r="L442" i="10" s="1"/>
  <c r="F443" i="10"/>
  <c r="G443" i="10"/>
  <c r="L443" i="10" s="1"/>
  <c r="F444" i="10"/>
  <c r="G444" i="10"/>
  <c r="L444" i="10" s="1"/>
  <c r="F445" i="10"/>
  <c r="G445" i="10"/>
  <c r="L445" i="10" s="1"/>
  <c r="F446" i="10"/>
  <c r="G446" i="10"/>
  <c r="L446" i="10" s="1"/>
  <c r="R205" i="10" l="1"/>
  <c r="E123" i="21" s="1"/>
  <c r="E102" i="21"/>
  <c r="R194" i="10"/>
  <c r="E112" i="21" s="1"/>
  <c r="E91" i="21"/>
  <c r="D214" i="10"/>
  <c r="D35" i="21"/>
  <c r="R203" i="10"/>
  <c r="E121" i="21" s="1"/>
  <c r="E100" i="21"/>
  <c r="R199" i="10"/>
  <c r="E117" i="21" s="1"/>
  <c r="E96" i="21"/>
  <c r="R193" i="10"/>
  <c r="E111" i="21" s="1"/>
  <c r="E90" i="21"/>
  <c r="D213" i="10"/>
  <c r="D34" i="21"/>
  <c r="D229" i="10"/>
  <c r="D50" i="21"/>
  <c r="D227" i="10"/>
  <c r="D48" i="21"/>
  <c r="D225" i="10"/>
  <c r="D46" i="21"/>
  <c r="D223" i="10"/>
  <c r="D44" i="21"/>
  <c r="D221" i="10"/>
  <c r="D42" i="21"/>
  <c r="D218" i="10"/>
  <c r="D39" i="21"/>
  <c r="D235" i="10"/>
  <c r="D56" i="21"/>
  <c r="D233" i="10"/>
  <c r="D54" i="21"/>
  <c r="D231" i="10"/>
  <c r="D52" i="21"/>
  <c r="R207" i="10"/>
  <c r="E125" i="21" s="1"/>
  <c r="E104" i="21"/>
  <c r="R202" i="10"/>
  <c r="E120" i="21" s="1"/>
  <c r="E99" i="21"/>
  <c r="R198" i="10"/>
  <c r="E116" i="21" s="1"/>
  <c r="E95" i="21"/>
  <c r="R192" i="10"/>
  <c r="E110" i="21" s="1"/>
  <c r="E89" i="21"/>
  <c r="D211" i="10"/>
  <c r="D32" i="21"/>
  <c r="D212" i="10"/>
  <c r="D33" i="21"/>
  <c r="R200" i="10"/>
  <c r="E118" i="21" s="1"/>
  <c r="E97" i="21"/>
  <c r="R206" i="10"/>
  <c r="E124" i="21" s="1"/>
  <c r="E103" i="21"/>
  <c r="R201" i="10"/>
  <c r="E119" i="21" s="1"/>
  <c r="E98" i="21"/>
  <c r="R195" i="10"/>
  <c r="E113" i="21" s="1"/>
  <c r="E92" i="21"/>
  <c r="R191" i="10"/>
  <c r="E109" i="21" s="1"/>
  <c r="E88" i="21"/>
  <c r="D215" i="10"/>
  <c r="D36" i="21"/>
  <c r="D228" i="10"/>
  <c r="D49" i="21"/>
  <c r="D226" i="10"/>
  <c r="D47" i="21"/>
  <c r="D224" i="10"/>
  <c r="D45" i="21"/>
  <c r="D222" i="10"/>
  <c r="D43" i="21"/>
  <c r="D220" i="10"/>
  <c r="D41" i="21"/>
  <c r="D217" i="10"/>
  <c r="D38" i="21"/>
  <c r="D234" i="10"/>
  <c r="D55" i="21"/>
  <c r="D232" i="10"/>
  <c r="D53" i="21"/>
  <c r="D230" i="10"/>
  <c r="D51" i="21"/>
  <c r="I81" i="13"/>
  <c r="D383" i="19" s="1"/>
  <c r="I71" i="13"/>
  <c r="D367" i="19" s="1"/>
  <c r="I67" i="13"/>
  <c r="D363" i="19" s="1"/>
  <c r="I80" i="13"/>
  <c r="D382" i="19" s="1"/>
  <c r="I70" i="13"/>
  <c r="D366" i="19" s="1"/>
  <c r="I68" i="13"/>
  <c r="D364" i="19" s="1"/>
  <c r="I82" i="13"/>
  <c r="D384" i="19" s="1"/>
  <c r="I66" i="13"/>
  <c r="D362" i="19" s="1"/>
  <c r="I83" i="13"/>
  <c r="D385" i="19" s="1"/>
  <c r="I74" i="13"/>
  <c r="D370" i="19" s="1"/>
  <c r="I65" i="13"/>
  <c r="D361" i="19" s="1"/>
  <c r="I64" i="13"/>
  <c r="D360" i="19" s="1"/>
  <c r="I72" i="13"/>
  <c r="D368" i="19" s="1"/>
  <c r="I90" i="13"/>
  <c r="D392" i="19" s="1"/>
  <c r="I86" i="13"/>
  <c r="D388" i="19" s="1"/>
  <c r="I78" i="13"/>
  <c r="D374" i="19" s="1"/>
  <c r="I73" i="13"/>
  <c r="D369" i="19" s="1"/>
  <c r="I89" i="13"/>
  <c r="D391" i="19" s="1"/>
  <c r="I85" i="13"/>
  <c r="D387" i="19" s="1"/>
  <c r="I77" i="13"/>
  <c r="D373" i="19" s="1"/>
  <c r="I69" i="13"/>
  <c r="D365" i="19" s="1"/>
  <c r="I91" i="13"/>
  <c r="D393" i="19" s="1"/>
  <c r="I79" i="13"/>
  <c r="D375" i="19" s="1"/>
  <c r="I88" i="13"/>
  <c r="D390" i="19" s="1"/>
  <c r="I84" i="13"/>
  <c r="D386" i="19" s="1"/>
  <c r="I76" i="13"/>
  <c r="D372" i="19" s="1"/>
  <c r="I87" i="13"/>
  <c r="D389" i="19" s="1"/>
  <c r="E389" i="19" s="1"/>
  <c r="F389" i="19" s="1"/>
  <c r="I75" i="13"/>
  <c r="D371" i="19" s="1"/>
  <c r="E371" i="19" s="1"/>
  <c r="F371" i="19" s="1"/>
  <c r="L379" i="10"/>
  <c r="D91" i="10" s="1"/>
  <c r="D98" i="15"/>
  <c r="D98" i="19" s="1"/>
  <c r="D156" i="15"/>
  <c r="D156" i="19" s="1"/>
  <c r="D116" i="15"/>
  <c r="D116" i="19" s="1"/>
  <c r="L363" i="10"/>
  <c r="D79" i="10" s="1"/>
  <c r="Q460" i="10"/>
  <c r="D137" i="10" s="1"/>
  <c r="Q471" i="10"/>
  <c r="D148" i="10" s="1"/>
  <c r="R412" i="10"/>
  <c r="D101" i="10" s="1"/>
  <c r="R414" i="10"/>
  <c r="D103" i="10" s="1"/>
  <c r="R415" i="10"/>
  <c r="D104" i="10" s="1"/>
  <c r="I515" i="10"/>
  <c r="K515" i="10" s="1"/>
  <c r="D473" i="15"/>
  <c r="I501" i="10"/>
  <c r="K501" i="10" s="1"/>
  <c r="D459" i="15"/>
  <c r="M509" i="10"/>
  <c r="C467" i="15"/>
  <c r="M505" i="10"/>
  <c r="C463" i="15"/>
  <c r="I514" i="10"/>
  <c r="K514" i="10" s="1"/>
  <c r="D472" i="15"/>
  <c r="I512" i="10"/>
  <c r="K512" i="10" s="1"/>
  <c r="L512" i="10" s="1"/>
  <c r="D470" i="15"/>
  <c r="I510" i="10"/>
  <c r="K510" i="10" s="1"/>
  <c r="L510" i="10" s="1"/>
  <c r="D468" i="15"/>
  <c r="I508" i="10"/>
  <c r="K508" i="10" s="1"/>
  <c r="L508" i="10" s="1"/>
  <c r="D466" i="15"/>
  <c r="I506" i="10"/>
  <c r="K506" i="10" s="1"/>
  <c r="L506" i="10" s="1"/>
  <c r="D464" i="15"/>
  <c r="I504" i="10"/>
  <c r="K504" i="10" s="1"/>
  <c r="L504" i="10" s="1"/>
  <c r="D462" i="15"/>
  <c r="I502" i="10"/>
  <c r="K502" i="10" s="1"/>
  <c r="D460" i="15"/>
  <c r="I500" i="10"/>
  <c r="K500" i="10" s="1"/>
  <c r="L500" i="10" s="1"/>
  <c r="D458" i="15"/>
  <c r="I498" i="10"/>
  <c r="K498" i="10" s="1"/>
  <c r="D456" i="15"/>
  <c r="I513" i="10"/>
  <c r="K513" i="10" s="1"/>
  <c r="D471" i="15"/>
  <c r="I511" i="10"/>
  <c r="K511" i="10" s="1"/>
  <c r="D469" i="15"/>
  <c r="I509" i="10"/>
  <c r="K509" i="10" s="1"/>
  <c r="D467" i="15"/>
  <c r="I507" i="10"/>
  <c r="K507" i="10" s="1"/>
  <c r="D465" i="15"/>
  <c r="I505" i="10"/>
  <c r="K505" i="10" s="1"/>
  <c r="D463" i="15"/>
  <c r="I503" i="10"/>
  <c r="K503" i="10" s="1"/>
  <c r="D461" i="15"/>
  <c r="I499" i="10"/>
  <c r="K499" i="10" s="1"/>
  <c r="D457" i="15"/>
  <c r="I497" i="10"/>
  <c r="K497" i="10" s="1"/>
  <c r="D455" i="15"/>
  <c r="M513" i="10"/>
  <c r="C471" i="15"/>
  <c r="M503" i="10"/>
  <c r="C461" i="15"/>
  <c r="M499" i="10"/>
  <c r="C457" i="15"/>
  <c r="I496" i="10"/>
  <c r="K496" i="10" s="1"/>
  <c r="L496" i="10" s="1"/>
  <c r="D454" i="15"/>
  <c r="M514" i="10"/>
  <c r="C472" i="15"/>
  <c r="M512" i="10"/>
  <c r="C470" i="15"/>
  <c r="M510" i="10"/>
  <c r="C468" i="15"/>
  <c r="M508" i="10"/>
  <c r="C466" i="15"/>
  <c r="M506" i="10"/>
  <c r="C464" i="15"/>
  <c r="M504" i="10"/>
  <c r="C462" i="15"/>
  <c r="M502" i="10"/>
  <c r="C460" i="15"/>
  <c r="M500" i="10"/>
  <c r="C458" i="15"/>
  <c r="M498" i="10"/>
  <c r="C456" i="15"/>
  <c r="N469" i="10"/>
  <c r="N466" i="10"/>
  <c r="N463" i="10"/>
  <c r="N484" i="10"/>
  <c r="N487" i="10"/>
  <c r="N470" i="10"/>
  <c r="N485" i="10"/>
  <c r="N481" i="10"/>
  <c r="N468" i="10"/>
  <c r="N465" i="10"/>
  <c r="N462" i="10"/>
  <c r="N483" i="10"/>
  <c r="N467" i="10"/>
  <c r="N464" i="10"/>
  <c r="N480" i="10"/>
  <c r="I379" i="10"/>
  <c r="O379" i="10" s="1"/>
  <c r="A129" i="12" s="1"/>
  <c r="D505" i="15"/>
  <c r="N460" i="10"/>
  <c r="N461" i="10"/>
  <c r="N486" i="10"/>
  <c r="N482" i="10"/>
  <c r="F78" i="13"/>
  <c r="Q487" i="10"/>
  <c r="D160" i="10" s="1"/>
  <c r="P487" i="10"/>
  <c r="C160" i="10" s="1"/>
  <c r="C160" i="15" s="1"/>
  <c r="C160" i="19" s="1"/>
  <c r="L487" i="10"/>
  <c r="M487" i="10" s="1"/>
  <c r="P499" i="10"/>
  <c r="D168" i="10" s="1"/>
  <c r="P502" i="10"/>
  <c r="D171" i="10" s="1"/>
  <c r="R430" i="10"/>
  <c r="D115" i="10" s="1"/>
  <c r="O496" i="10"/>
  <c r="C165" i="10" s="1"/>
  <c r="C165" i="15" s="1"/>
  <c r="C165" i="19" s="1"/>
  <c r="C91" i="10"/>
  <c r="C91" i="15" s="1"/>
  <c r="C91" i="19" s="1"/>
  <c r="O512" i="10"/>
  <c r="C181" i="10" s="1"/>
  <c r="C181" i="15" s="1"/>
  <c r="C181" i="19" s="1"/>
  <c r="O508" i="10"/>
  <c r="C177" i="10" s="1"/>
  <c r="C177" i="15" s="1"/>
  <c r="C177" i="19" s="1"/>
  <c r="O504" i="10"/>
  <c r="C173" i="10" s="1"/>
  <c r="C173" i="15" s="1"/>
  <c r="C173" i="19" s="1"/>
  <c r="O500" i="10"/>
  <c r="C169" i="10" s="1"/>
  <c r="C169" i="15" s="1"/>
  <c r="C169" i="19" s="1"/>
  <c r="P514" i="10"/>
  <c r="D183" i="10" s="1"/>
  <c r="P498" i="10"/>
  <c r="D167" i="10" s="1"/>
  <c r="P510" i="10"/>
  <c r="D179" i="10" s="1"/>
  <c r="P506" i="10"/>
  <c r="D175" i="10" s="1"/>
  <c r="Q469" i="10"/>
  <c r="D146" i="10" s="1"/>
  <c r="R417" i="10"/>
  <c r="D106" i="10" s="1"/>
  <c r="Q472" i="10"/>
  <c r="D149" i="10" s="1"/>
  <c r="P513" i="10"/>
  <c r="D182" i="10" s="1"/>
  <c r="P509" i="10"/>
  <c r="D178" i="10" s="1"/>
  <c r="P505" i="10"/>
  <c r="D174" i="10" s="1"/>
  <c r="P501" i="10"/>
  <c r="D170" i="10" s="1"/>
  <c r="P497" i="10"/>
  <c r="D166" i="10" s="1"/>
  <c r="Q474" i="10"/>
  <c r="D151" i="10" s="1"/>
  <c r="Q466" i="10"/>
  <c r="D143" i="10" s="1"/>
  <c r="P496" i="10"/>
  <c r="D165" i="10" s="1"/>
  <c r="P512" i="10"/>
  <c r="D181" i="10" s="1"/>
  <c r="P508" i="10"/>
  <c r="D177" i="10" s="1"/>
  <c r="P504" i="10"/>
  <c r="D173" i="10" s="1"/>
  <c r="P500" i="10"/>
  <c r="D169" i="10" s="1"/>
  <c r="Q463" i="10"/>
  <c r="D140" i="10" s="1"/>
  <c r="R446" i="10"/>
  <c r="D131" i="10" s="1"/>
  <c r="Q461" i="10"/>
  <c r="D138" i="10" s="1"/>
  <c r="P515" i="10"/>
  <c r="D184" i="10" s="1"/>
  <c r="P511" i="10"/>
  <c r="D180" i="10" s="1"/>
  <c r="P507" i="10"/>
  <c r="D176" i="10" s="1"/>
  <c r="P503" i="10"/>
  <c r="D172" i="10" s="1"/>
  <c r="O515" i="10"/>
  <c r="C184" i="10" s="1"/>
  <c r="C184" i="15" s="1"/>
  <c r="C184" i="19" s="1"/>
  <c r="O511" i="10"/>
  <c r="C180" i="10" s="1"/>
  <c r="C180" i="15" s="1"/>
  <c r="C180" i="19" s="1"/>
  <c r="O507" i="10"/>
  <c r="C176" i="10" s="1"/>
  <c r="C176" i="15" s="1"/>
  <c r="C176" i="19" s="1"/>
  <c r="O501" i="10"/>
  <c r="C170" i="10" s="1"/>
  <c r="C170" i="15" s="1"/>
  <c r="C170" i="19" s="1"/>
  <c r="M501" i="10"/>
  <c r="O497" i="10"/>
  <c r="C166" i="10" s="1"/>
  <c r="C166" i="15" s="1"/>
  <c r="C166" i="19" s="1"/>
  <c r="M497" i="10"/>
  <c r="O503" i="10"/>
  <c r="C172" i="10" s="1"/>
  <c r="C172" i="15" s="1"/>
  <c r="C172" i="19" s="1"/>
  <c r="O499" i="10"/>
  <c r="C168" i="10" s="1"/>
  <c r="C168" i="15" s="1"/>
  <c r="C168" i="19" s="1"/>
  <c r="O514" i="10"/>
  <c r="C183" i="10" s="1"/>
  <c r="C183" i="15" s="1"/>
  <c r="C183" i="19" s="1"/>
  <c r="O510" i="10"/>
  <c r="C179" i="10" s="1"/>
  <c r="C179" i="15" s="1"/>
  <c r="C179" i="19" s="1"/>
  <c r="O506" i="10"/>
  <c r="C175" i="10" s="1"/>
  <c r="C175" i="15" s="1"/>
  <c r="C175" i="19" s="1"/>
  <c r="O502" i="10"/>
  <c r="C171" i="10" s="1"/>
  <c r="C171" i="15" s="1"/>
  <c r="C171" i="19" s="1"/>
  <c r="O498" i="10"/>
  <c r="C167" i="10" s="1"/>
  <c r="C167" i="15" s="1"/>
  <c r="C167" i="19" s="1"/>
  <c r="O513" i="10"/>
  <c r="C182" i="10" s="1"/>
  <c r="C182" i="15" s="1"/>
  <c r="C182" i="19" s="1"/>
  <c r="O509" i="10"/>
  <c r="C178" i="10" s="1"/>
  <c r="C178" i="15" s="1"/>
  <c r="C178" i="19" s="1"/>
  <c r="O505" i="10"/>
  <c r="C174" i="10" s="1"/>
  <c r="C174" i="15" s="1"/>
  <c r="C174" i="19" s="1"/>
  <c r="M515" i="10"/>
  <c r="M511" i="10"/>
  <c r="M507" i="10"/>
  <c r="M496" i="10"/>
  <c r="Q486" i="10"/>
  <c r="D159" i="10" s="1"/>
  <c r="R442" i="10"/>
  <c r="D127" i="10" s="1"/>
  <c r="R419" i="10"/>
  <c r="D108" i="10" s="1"/>
  <c r="Q480" i="10"/>
  <c r="D153" i="10" s="1"/>
  <c r="Q488" i="10"/>
  <c r="D161" i="10" s="1"/>
  <c r="Q485" i="10"/>
  <c r="D158" i="10" s="1"/>
  <c r="Q481" i="10"/>
  <c r="D154" i="10" s="1"/>
  <c r="R421" i="10"/>
  <c r="D110" i="10" s="1"/>
  <c r="Q475" i="10"/>
  <c r="D152" i="10" s="1"/>
  <c r="Q473" i="10"/>
  <c r="D150" i="10" s="1"/>
  <c r="Q470" i="10"/>
  <c r="D147" i="10" s="1"/>
  <c r="Q468" i="10"/>
  <c r="D145" i="10" s="1"/>
  <c r="Q467" i="10"/>
  <c r="D144" i="10" s="1"/>
  <c r="Q465" i="10"/>
  <c r="D142" i="10" s="1"/>
  <c r="Q464" i="10"/>
  <c r="D141" i="10" s="1"/>
  <c r="Q462" i="10"/>
  <c r="D139" i="10" s="1"/>
  <c r="Q491" i="10"/>
  <c r="D164" i="10" s="1"/>
  <c r="Q484" i="10"/>
  <c r="D157" i="10" s="1"/>
  <c r="Q489" i="10"/>
  <c r="D162" i="10" s="1"/>
  <c r="Q482" i="10"/>
  <c r="D155" i="10" s="1"/>
  <c r="R438" i="10"/>
  <c r="D123" i="10" s="1"/>
  <c r="R434" i="10"/>
  <c r="D119" i="10" s="1"/>
  <c r="R411" i="10"/>
  <c r="D100" i="10" s="1"/>
  <c r="R413" i="10"/>
  <c r="D102" i="10" s="1"/>
  <c r="Q490" i="10"/>
  <c r="D163" i="10" s="1"/>
  <c r="P486" i="10"/>
  <c r="C159" i="10" s="1"/>
  <c r="C159" i="15" s="1"/>
  <c r="C159" i="19" s="1"/>
  <c r="P482" i="10"/>
  <c r="C155" i="10" s="1"/>
  <c r="C155" i="15" s="1"/>
  <c r="C155" i="19" s="1"/>
  <c r="P489" i="10"/>
  <c r="C162" i="10" s="1"/>
  <c r="C162" i="15" s="1"/>
  <c r="C162" i="19" s="1"/>
  <c r="P491" i="10"/>
  <c r="C164" i="10" s="1"/>
  <c r="C164" i="15" s="1"/>
  <c r="C164" i="19" s="1"/>
  <c r="P480" i="10"/>
  <c r="C153" i="10" s="1"/>
  <c r="C153" i="15" s="1"/>
  <c r="C153" i="19" s="1"/>
  <c r="P484" i="10"/>
  <c r="C157" i="10" s="1"/>
  <c r="C157" i="15" s="1"/>
  <c r="C157" i="19" s="1"/>
  <c r="P483" i="10"/>
  <c r="C156" i="10" s="1"/>
  <c r="C156" i="15" s="1"/>
  <c r="C156" i="19" s="1"/>
  <c r="P490" i="10"/>
  <c r="C163" i="10" s="1"/>
  <c r="C163" i="15" s="1"/>
  <c r="C163" i="19" s="1"/>
  <c r="H280" i="10"/>
  <c r="M280" i="10" s="1"/>
  <c r="P472" i="10"/>
  <c r="C149" i="10" s="1"/>
  <c r="C149" i="15" s="1"/>
  <c r="C149" i="19" s="1"/>
  <c r="P461" i="10"/>
  <c r="C138" i="10" s="1"/>
  <c r="C138" i="15" s="1"/>
  <c r="C138" i="19" s="1"/>
  <c r="P485" i="10"/>
  <c r="C158" i="10" s="1"/>
  <c r="C158" i="15" s="1"/>
  <c r="C158" i="19" s="1"/>
  <c r="P481" i="10"/>
  <c r="C154" i="10" s="1"/>
  <c r="C154" i="15" s="1"/>
  <c r="C154" i="19" s="1"/>
  <c r="P488" i="10"/>
  <c r="C161" i="10" s="1"/>
  <c r="C161" i="15" s="1"/>
  <c r="C161" i="19" s="1"/>
  <c r="P474" i="10"/>
  <c r="C151" i="10" s="1"/>
  <c r="C151" i="15" s="1"/>
  <c r="C151" i="19" s="1"/>
  <c r="P469" i="10"/>
  <c r="C146" i="10" s="1"/>
  <c r="C146" i="15" s="1"/>
  <c r="C146" i="19" s="1"/>
  <c r="P460" i="10"/>
  <c r="C137" i="10" s="1"/>
  <c r="C137" i="15" s="1"/>
  <c r="C137" i="19" s="1"/>
  <c r="P473" i="10"/>
  <c r="C150" i="10" s="1"/>
  <c r="C150" i="15" s="1"/>
  <c r="C150" i="19" s="1"/>
  <c r="P468" i="10"/>
  <c r="C145" i="10" s="1"/>
  <c r="C145" i="15" s="1"/>
  <c r="C145" i="19" s="1"/>
  <c r="P465" i="10"/>
  <c r="C142" i="10" s="1"/>
  <c r="C142" i="15" s="1"/>
  <c r="C142" i="19" s="1"/>
  <c r="P462" i="10"/>
  <c r="C139" i="10" s="1"/>
  <c r="C139" i="15" s="1"/>
  <c r="C139" i="19" s="1"/>
  <c r="L461" i="10"/>
  <c r="M461" i="10" s="1"/>
  <c r="P463" i="10"/>
  <c r="C140" i="10" s="1"/>
  <c r="C140" i="15" s="1"/>
  <c r="C140" i="19" s="1"/>
  <c r="L469" i="10"/>
  <c r="M469" i="10" s="1"/>
  <c r="L463" i="10"/>
  <c r="M463" i="10" s="1"/>
  <c r="L484" i="10"/>
  <c r="M484" i="10" s="1"/>
  <c r="T484" i="10" s="1"/>
  <c r="L491" i="10"/>
  <c r="M491" i="10" s="1"/>
  <c r="T491" i="10" s="1"/>
  <c r="P466" i="10"/>
  <c r="C143" i="10" s="1"/>
  <c r="C143" i="15" s="1"/>
  <c r="C143" i="19" s="1"/>
  <c r="P470" i="10"/>
  <c r="C147" i="10" s="1"/>
  <c r="C147" i="15" s="1"/>
  <c r="C147" i="19" s="1"/>
  <c r="P464" i="10"/>
  <c r="C141" i="10" s="1"/>
  <c r="C141" i="15" s="1"/>
  <c r="C141" i="19" s="1"/>
  <c r="L483" i="10"/>
  <c r="M483" i="10" s="1"/>
  <c r="L490" i="10"/>
  <c r="M490" i="10" s="1"/>
  <c r="T490" i="10" s="1"/>
  <c r="L481" i="10"/>
  <c r="M481" i="10" s="1"/>
  <c r="L460" i="10"/>
  <c r="M460" i="10" s="1"/>
  <c r="P475" i="10"/>
  <c r="C152" i="10" s="1"/>
  <c r="C152" i="15" s="1"/>
  <c r="C152" i="19" s="1"/>
  <c r="P467" i="10"/>
  <c r="C144" i="10" s="1"/>
  <c r="C144" i="15" s="1"/>
  <c r="C144" i="19" s="1"/>
  <c r="L486" i="10"/>
  <c r="M486" i="10" s="1"/>
  <c r="L489" i="10"/>
  <c r="M489" i="10" s="1"/>
  <c r="T489" i="10" s="1"/>
  <c r="L488" i="10"/>
  <c r="M488" i="10" s="1"/>
  <c r="T488" i="10" s="1"/>
  <c r="L482" i="10"/>
  <c r="L480" i="10"/>
  <c r="M480" i="10" s="1"/>
  <c r="L474" i="10"/>
  <c r="L466" i="10"/>
  <c r="L475" i="10"/>
  <c r="L470" i="10"/>
  <c r="L467" i="10"/>
  <c r="L464" i="10"/>
  <c r="L473" i="10"/>
  <c r="L468" i="10"/>
  <c r="L465" i="10"/>
  <c r="L462" i="10"/>
  <c r="L472" i="10"/>
  <c r="L485" i="10"/>
  <c r="R445" i="10"/>
  <c r="D130" i="10" s="1"/>
  <c r="R441" i="10"/>
  <c r="D126" i="10" s="1"/>
  <c r="R437" i="10"/>
  <c r="D122" i="10" s="1"/>
  <c r="R433" i="10"/>
  <c r="D118" i="10" s="1"/>
  <c r="R429" i="10"/>
  <c r="D114" i="10" s="1"/>
  <c r="J404" i="10"/>
  <c r="D97" i="10" s="1"/>
  <c r="R444" i="10"/>
  <c r="D129" i="10" s="1"/>
  <c r="R440" i="10"/>
  <c r="D125" i="10" s="1"/>
  <c r="R436" i="10"/>
  <c r="D121" i="10" s="1"/>
  <c r="R432" i="10"/>
  <c r="D117" i="10" s="1"/>
  <c r="R428" i="10"/>
  <c r="D113" i="10" s="1"/>
  <c r="J406" i="10"/>
  <c r="D99" i="10" s="1"/>
  <c r="R422" i="10"/>
  <c r="D111" i="10" s="1"/>
  <c r="R420" i="10"/>
  <c r="D109" i="10" s="1"/>
  <c r="R418" i="10"/>
  <c r="D107" i="10" s="1"/>
  <c r="R416" i="10"/>
  <c r="D105" i="10" s="1"/>
  <c r="R427" i="10"/>
  <c r="D112" i="10" s="1"/>
  <c r="R443" i="10"/>
  <c r="D128" i="10" s="1"/>
  <c r="R439" i="10"/>
  <c r="D124" i="10" s="1"/>
  <c r="R435" i="10"/>
  <c r="D120" i="10" s="1"/>
  <c r="I433" i="10"/>
  <c r="P433" i="10" s="1"/>
  <c r="I429" i="10"/>
  <c r="P429" i="10" s="1"/>
  <c r="I445" i="10"/>
  <c r="P445" i="10" s="1"/>
  <c r="I444" i="10"/>
  <c r="P444" i="10" s="1"/>
  <c r="I440" i="10"/>
  <c r="P440" i="10" s="1"/>
  <c r="I436" i="10"/>
  <c r="P436" i="10" s="1"/>
  <c r="I432" i="10"/>
  <c r="P432" i="10" s="1"/>
  <c r="I428" i="10"/>
  <c r="P428" i="10" s="1"/>
  <c r="I427" i="10"/>
  <c r="P427" i="10" s="1"/>
  <c r="I443" i="10"/>
  <c r="P443" i="10" s="1"/>
  <c r="I439" i="10"/>
  <c r="P439" i="10" s="1"/>
  <c r="I435" i="10"/>
  <c r="P435" i="10" s="1"/>
  <c r="I431" i="10"/>
  <c r="P431" i="10" s="1"/>
  <c r="I446" i="10"/>
  <c r="P446" i="10" s="1"/>
  <c r="I442" i="10"/>
  <c r="P442" i="10" s="1"/>
  <c r="I438" i="10"/>
  <c r="P438" i="10" s="1"/>
  <c r="I434" i="10"/>
  <c r="P434" i="10" s="1"/>
  <c r="I430" i="10"/>
  <c r="P430" i="10" s="1"/>
  <c r="T483" i="10" l="1"/>
  <c r="T481" i="10"/>
  <c r="H154" i="10" s="1"/>
  <c r="T487" i="10"/>
  <c r="R487" i="10" s="1"/>
  <c r="E160" i="10" s="1"/>
  <c r="E160" i="15" s="1"/>
  <c r="E160" i="19" s="1"/>
  <c r="T480" i="10"/>
  <c r="R480" i="10" s="1"/>
  <c r="E153" i="10" s="1"/>
  <c r="E153" i="15" s="1"/>
  <c r="E153" i="19" s="1"/>
  <c r="T486" i="10"/>
  <c r="H159" i="10" s="1"/>
  <c r="T469" i="10"/>
  <c r="H146" i="10" s="1"/>
  <c r="R484" i="10"/>
  <c r="E157" i="10" s="1"/>
  <c r="E157" i="15" s="1"/>
  <c r="E157" i="19" s="1"/>
  <c r="T461" i="10"/>
  <c r="H138" i="10" s="1"/>
  <c r="T460" i="10"/>
  <c r="R460" i="10" s="1"/>
  <c r="E137" i="10" s="1"/>
  <c r="E137" i="15" s="1"/>
  <c r="E137" i="19" s="1"/>
  <c r="T463" i="10"/>
  <c r="R463" i="10" s="1"/>
  <c r="E140" i="10" s="1"/>
  <c r="E140" i="15" s="1"/>
  <c r="E140" i="19" s="1"/>
  <c r="D128" i="15"/>
  <c r="D128" i="19" s="1"/>
  <c r="D109" i="15"/>
  <c r="D109" i="19" s="1"/>
  <c r="D117" i="15"/>
  <c r="D117" i="19" s="1"/>
  <c r="D97" i="15"/>
  <c r="D97" i="19" s="1"/>
  <c r="D126" i="15"/>
  <c r="D126" i="19" s="1"/>
  <c r="D102" i="15"/>
  <c r="D102" i="19" s="1"/>
  <c r="D155" i="15"/>
  <c r="D155" i="19" s="1"/>
  <c r="D139" i="15"/>
  <c r="D139" i="19" s="1"/>
  <c r="D145" i="15"/>
  <c r="D145" i="19" s="1"/>
  <c r="D110" i="15"/>
  <c r="D110" i="19" s="1"/>
  <c r="D153" i="15"/>
  <c r="D153" i="19" s="1"/>
  <c r="D180" i="15"/>
  <c r="D180" i="19" s="1"/>
  <c r="D140" i="15"/>
  <c r="D140" i="19" s="1"/>
  <c r="D181" i="15"/>
  <c r="D181" i="19" s="1"/>
  <c r="D166" i="15"/>
  <c r="D166" i="19" s="1"/>
  <c r="D182" i="15"/>
  <c r="D182" i="19" s="1"/>
  <c r="D175" i="15"/>
  <c r="D175" i="19" s="1"/>
  <c r="D171" i="15"/>
  <c r="D171" i="19" s="1"/>
  <c r="D160" i="15"/>
  <c r="D160" i="19" s="1"/>
  <c r="D104" i="15"/>
  <c r="D104" i="19" s="1"/>
  <c r="D137" i="15"/>
  <c r="D137" i="19" s="1"/>
  <c r="D112" i="15"/>
  <c r="D112" i="19" s="1"/>
  <c r="D111" i="15"/>
  <c r="D111" i="19" s="1"/>
  <c r="D121" i="15"/>
  <c r="D121" i="19" s="1"/>
  <c r="D114" i="15"/>
  <c r="D114" i="19" s="1"/>
  <c r="D130" i="15"/>
  <c r="D130" i="19" s="1"/>
  <c r="D100" i="15"/>
  <c r="D100" i="19" s="1"/>
  <c r="D162" i="15"/>
  <c r="D162" i="19" s="1"/>
  <c r="D141" i="15"/>
  <c r="D141" i="19" s="1"/>
  <c r="D147" i="15"/>
  <c r="D147" i="19" s="1"/>
  <c r="D154" i="15"/>
  <c r="D154" i="19" s="1"/>
  <c r="D108" i="15"/>
  <c r="D108" i="19" s="1"/>
  <c r="D184" i="15"/>
  <c r="D184" i="19" s="1"/>
  <c r="D169" i="15"/>
  <c r="D169" i="19" s="1"/>
  <c r="D165" i="15"/>
  <c r="D165" i="19" s="1"/>
  <c r="D170" i="15"/>
  <c r="D170" i="19" s="1"/>
  <c r="D149" i="15"/>
  <c r="D149" i="19" s="1"/>
  <c r="D179" i="15"/>
  <c r="D179" i="19" s="1"/>
  <c r="D168" i="15"/>
  <c r="D168" i="19" s="1"/>
  <c r="D103" i="15"/>
  <c r="D103" i="19" s="1"/>
  <c r="D79" i="15"/>
  <c r="D79" i="19" s="1"/>
  <c r="D120" i="15"/>
  <c r="D120" i="19" s="1"/>
  <c r="D105" i="15"/>
  <c r="D105" i="19" s="1"/>
  <c r="D99" i="15"/>
  <c r="D99" i="19" s="1"/>
  <c r="D125" i="15"/>
  <c r="D125" i="19" s="1"/>
  <c r="D118" i="15"/>
  <c r="D118" i="19" s="1"/>
  <c r="D119" i="15"/>
  <c r="D119" i="19" s="1"/>
  <c r="D157" i="15"/>
  <c r="D157" i="19" s="1"/>
  <c r="D142" i="15"/>
  <c r="D142" i="19" s="1"/>
  <c r="D150" i="15"/>
  <c r="D150" i="19" s="1"/>
  <c r="D158" i="15"/>
  <c r="D158" i="19" s="1"/>
  <c r="D127" i="15"/>
  <c r="D127" i="19" s="1"/>
  <c r="D172" i="15"/>
  <c r="D172" i="19" s="1"/>
  <c r="D138" i="15"/>
  <c r="D138" i="19" s="1"/>
  <c r="D173" i="15"/>
  <c r="D173" i="19" s="1"/>
  <c r="D143" i="15"/>
  <c r="D143" i="19" s="1"/>
  <c r="D174" i="15"/>
  <c r="D174" i="19" s="1"/>
  <c r="D106" i="15"/>
  <c r="D106" i="19" s="1"/>
  <c r="D167" i="15"/>
  <c r="D167" i="19" s="1"/>
  <c r="D91" i="15"/>
  <c r="D91" i="19" s="1"/>
  <c r="D101" i="15"/>
  <c r="D101" i="19" s="1"/>
  <c r="D124" i="15"/>
  <c r="D124" i="19" s="1"/>
  <c r="D107" i="15"/>
  <c r="D107" i="19" s="1"/>
  <c r="D113" i="15"/>
  <c r="D113" i="19" s="1"/>
  <c r="D129" i="15"/>
  <c r="D129" i="19" s="1"/>
  <c r="D122" i="15"/>
  <c r="D122" i="19" s="1"/>
  <c r="D163" i="15"/>
  <c r="D163" i="19" s="1"/>
  <c r="D123" i="15"/>
  <c r="D123" i="19" s="1"/>
  <c r="D164" i="15"/>
  <c r="D164" i="19" s="1"/>
  <c r="D144" i="15"/>
  <c r="D144" i="19" s="1"/>
  <c r="D152" i="15"/>
  <c r="D152" i="19" s="1"/>
  <c r="D161" i="15"/>
  <c r="D161" i="19" s="1"/>
  <c r="D159" i="15"/>
  <c r="D159" i="19" s="1"/>
  <c r="D176" i="15"/>
  <c r="D176" i="19" s="1"/>
  <c r="D131" i="15"/>
  <c r="D131" i="19" s="1"/>
  <c r="D177" i="15"/>
  <c r="D177" i="19" s="1"/>
  <c r="D151" i="15"/>
  <c r="D151" i="19" s="1"/>
  <c r="D178" i="15"/>
  <c r="D178" i="19" s="1"/>
  <c r="D146" i="15"/>
  <c r="D146" i="19" s="1"/>
  <c r="D183" i="15"/>
  <c r="D183" i="19" s="1"/>
  <c r="D115" i="15"/>
  <c r="D115" i="19" s="1"/>
  <c r="S496" i="10"/>
  <c r="E454" i="15" s="1"/>
  <c r="F454" i="15" s="1"/>
  <c r="H156" i="10"/>
  <c r="D148" i="15"/>
  <c r="D148" i="19" s="1"/>
  <c r="S512" i="10"/>
  <c r="H181" i="10" s="1"/>
  <c r="S510" i="10"/>
  <c r="Q510" i="10" s="1"/>
  <c r="E179" i="10" s="1"/>
  <c r="E179" i="15" s="1"/>
  <c r="E179" i="19" s="1"/>
  <c r="S500" i="10"/>
  <c r="E458" i="15" s="1"/>
  <c r="F458" i="15" s="1"/>
  <c r="S504" i="10"/>
  <c r="H173" i="10" s="1"/>
  <c r="S508" i="10"/>
  <c r="E466" i="15" s="1"/>
  <c r="F466" i="15" s="1"/>
  <c r="S506" i="10"/>
  <c r="H175" i="10" s="1"/>
  <c r="M379" i="10"/>
  <c r="H91" i="10"/>
  <c r="R488" i="10"/>
  <c r="E161" i="10" s="1"/>
  <c r="E161" i="15" s="1"/>
  <c r="E161" i="19" s="1"/>
  <c r="H161" i="10"/>
  <c r="R489" i="10"/>
  <c r="E162" i="10" s="1"/>
  <c r="E162" i="15" s="1"/>
  <c r="E162" i="19" s="1"/>
  <c r="H162" i="10"/>
  <c r="R491" i="10"/>
  <c r="E164" i="10" s="1"/>
  <c r="E164" i="15" s="1"/>
  <c r="E164" i="19" s="1"/>
  <c r="H164" i="10"/>
  <c r="R490" i="10"/>
  <c r="E163" i="10" s="1"/>
  <c r="E163" i="15" s="1"/>
  <c r="E163" i="19" s="1"/>
  <c r="H163" i="10"/>
  <c r="L507" i="10"/>
  <c r="S507" i="10" s="1"/>
  <c r="E465" i="15" s="1"/>
  <c r="F465" i="15" s="1"/>
  <c r="L501" i="10"/>
  <c r="S501" i="10" s="1"/>
  <c r="L509" i="10"/>
  <c r="S509" i="10" s="1"/>
  <c r="L514" i="10"/>
  <c r="S514" i="10" s="1"/>
  <c r="L497" i="10"/>
  <c r="S497" i="10" s="1"/>
  <c r="L505" i="10"/>
  <c r="S505" i="10" s="1"/>
  <c r="L513" i="10"/>
  <c r="S513" i="10" s="1"/>
  <c r="L502" i="10"/>
  <c r="S502" i="10" s="1"/>
  <c r="L499" i="10"/>
  <c r="S499" i="10" s="1"/>
  <c r="E457" i="15" s="1"/>
  <c r="F457" i="15" s="1"/>
  <c r="L515" i="10"/>
  <c r="S515" i="10" s="1"/>
  <c r="E473" i="15" s="1"/>
  <c r="F473" i="15" s="1"/>
  <c r="L498" i="10"/>
  <c r="S498" i="10" s="1"/>
  <c r="L503" i="10"/>
  <c r="S503" i="10" s="1"/>
  <c r="E461" i="15" s="1"/>
  <c r="F461" i="15" s="1"/>
  <c r="L511" i="10"/>
  <c r="S511" i="10" s="1"/>
  <c r="E469" i="15" s="1"/>
  <c r="F469" i="15" s="1"/>
  <c r="K280" i="10"/>
  <c r="E3" i="10" s="1"/>
  <c r="H3" i="10"/>
  <c r="M472" i="10"/>
  <c r="T472" i="10" s="1"/>
  <c r="M482" i="10"/>
  <c r="T482" i="10" s="1"/>
  <c r="M462" i="10"/>
  <c r="T462" i="10" s="1"/>
  <c r="M475" i="10"/>
  <c r="T475" i="10" s="1"/>
  <c r="M466" i="10"/>
  <c r="T466" i="10" s="1"/>
  <c r="M465" i="10"/>
  <c r="T465" i="10" s="1"/>
  <c r="M464" i="10"/>
  <c r="T464" i="10" s="1"/>
  <c r="M474" i="10"/>
  <c r="T474" i="10" s="1"/>
  <c r="M485" i="10"/>
  <c r="T485" i="10" s="1"/>
  <c r="M473" i="10"/>
  <c r="T473" i="10" s="1"/>
  <c r="M470" i="10"/>
  <c r="T470" i="10" s="1"/>
  <c r="M468" i="10"/>
  <c r="T468" i="10" s="1"/>
  <c r="M467" i="10"/>
  <c r="T467" i="10" s="1"/>
  <c r="D47" i="13"/>
  <c r="E36" i="13"/>
  <c r="E37" i="13"/>
  <c r="E38" i="13"/>
  <c r="E39" i="13"/>
  <c r="E40" i="13"/>
  <c r="E41" i="13"/>
  <c r="E42" i="13"/>
  <c r="E43" i="13"/>
  <c r="E44" i="13"/>
  <c r="E45" i="13"/>
  <c r="E46" i="13"/>
  <c r="E47" i="13"/>
  <c r="E48" i="13"/>
  <c r="E49" i="13"/>
  <c r="C37" i="13"/>
  <c r="C38" i="13"/>
  <c r="C39" i="13"/>
  <c r="C40" i="13"/>
  <c r="C41" i="13"/>
  <c r="C42" i="13"/>
  <c r="C43" i="13"/>
  <c r="C44" i="13"/>
  <c r="C45" i="13"/>
  <c r="C46" i="13"/>
  <c r="C47" i="13"/>
  <c r="C48" i="13"/>
  <c r="C49" i="13"/>
  <c r="C36" i="13"/>
  <c r="D50" i="13"/>
  <c r="J167" i="13" s="1"/>
  <c r="B13" i="13"/>
  <c r="B12" i="13"/>
  <c r="B11" i="13"/>
  <c r="C419" i="19" s="1"/>
  <c r="D420" i="19" s="1"/>
  <c r="H58" i="12"/>
  <c r="D427" i="10" s="1"/>
  <c r="H59" i="12"/>
  <c r="D428" i="10" s="1"/>
  <c r="H60" i="12"/>
  <c r="D429" i="10" s="1"/>
  <c r="H61" i="12"/>
  <c r="D430" i="10" s="1"/>
  <c r="H62" i="12"/>
  <c r="D431" i="10" s="1"/>
  <c r="H63" i="12"/>
  <c r="D432" i="10" s="1"/>
  <c r="H64" i="12"/>
  <c r="D433" i="10" s="1"/>
  <c r="H65" i="12"/>
  <c r="D434" i="10" s="1"/>
  <c r="H66" i="12"/>
  <c r="D435" i="10" s="1"/>
  <c r="H67" i="12"/>
  <c r="D436" i="10" s="1"/>
  <c r="H68" i="12"/>
  <c r="D437" i="10" s="1"/>
  <c r="H69" i="12"/>
  <c r="D438" i="10" s="1"/>
  <c r="H70" i="12"/>
  <c r="D439" i="10" s="1"/>
  <c r="H71" i="12"/>
  <c r="D440" i="10" s="1"/>
  <c r="H72" i="12"/>
  <c r="D441" i="10" s="1"/>
  <c r="H73" i="12"/>
  <c r="D442" i="10" s="1"/>
  <c r="H74" i="12"/>
  <c r="D443" i="10" s="1"/>
  <c r="H75" i="12"/>
  <c r="D444" i="10" s="1"/>
  <c r="H76" i="12"/>
  <c r="D445" i="10" s="1"/>
  <c r="H77" i="12"/>
  <c r="D446" i="10" s="1"/>
  <c r="F59" i="12"/>
  <c r="C428" i="10" s="1"/>
  <c r="O428" i="10" s="1"/>
  <c r="F60" i="12"/>
  <c r="C429" i="10" s="1"/>
  <c r="O429" i="10" s="1"/>
  <c r="F61" i="12"/>
  <c r="C430" i="10" s="1"/>
  <c r="O430" i="10" s="1"/>
  <c r="F62" i="12"/>
  <c r="C431" i="10" s="1"/>
  <c r="O431" i="10" s="1"/>
  <c r="F63" i="12"/>
  <c r="C432" i="10" s="1"/>
  <c r="O432" i="10" s="1"/>
  <c r="F64" i="12"/>
  <c r="C433" i="10" s="1"/>
  <c r="O433" i="10" s="1"/>
  <c r="F65" i="12"/>
  <c r="C434" i="10" s="1"/>
  <c r="O434" i="10" s="1"/>
  <c r="F66" i="12"/>
  <c r="C435" i="10" s="1"/>
  <c r="O435" i="10" s="1"/>
  <c r="F67" i="12"/>
  <c r="C436" i="10" s="1"/>
  <c r="O436" i="10" s="1"/>
  <c r="F68" i="12"/>
  <c r="C437" i="10" s="1"/>
  <c r="O437" i="10" s="1"/>
  <c r="F69" i="12"/>
  <c r="C438" i="10" s="1"/>
  <c r="O438" i="10" s="1"/>
  <c r="F70" i="12"/>
  <c r="C439" i="10" s="1"/>
  <c r="O439" i="10" s="1"/>
  <c r="F71" i="12"/>
  <c r="C440" i="10" s="1"/>
  <c r="O440" i="10" s="1"/>
  <c r="F72" i="12"/>
  <c r="C441" i="10" s="1"/>
  <c r="O441" i="10" s="1"/>
  <c r="F73" i="12"/>
  <c r="C442" i="10" s="1"/>
  <c r="O442" i="10" s="1"/>
  <c r="F74" i="12"/>
  <c r="C443" i="10" s="1"/>
  <c r="O443" i="10" s="1"/>
  <c r="F75" i="12"/>
  <c r="C444" i="10" s="1"/>
  <c r="O444" i="10" s="1"/>
  <c r="F76" i="12"/>
  <c r="C445" i="10" s="1"/>
  <c r="O445" i="10" s="1"/>
  <c r="F77" i="12"/>
  <c r="C446" i="10" s="1"/>
  <c r="O446" i="10" s="1"/>
  <c r="F58" i="12"/>
  <c r="C427" i="10" s="1"/>
  <c r="F25" i="12"/>
  <c r="B405" i="10" s="1"/>
  <c r="F26" i="12"/>
  <c r="B406" i="10" s="1"/>
  <c r="F24" i="12"/>
  <c r="B404" i="10" s="1"/>
  <c r="B300" i="15"/>
  <c r="B291" i="15" s="1"/>
  <c r="F18" i="12"/>
  <c r="F19" i="12"/>
  <c r="B301" i="15" l="1"/>
  <c r="B292" i="15" s="1"/>
  <c r="B253" i="19"/>
  <c r="B302" i="15"/>
  <c r="B293" i="15" s="1"/>
  <c r="B254" i="19"/>
  <c r="H137" i="10"/>
  <c r="H140" i="10"/>
  <c r="J415" i="10"/>
  <c r="K415" i="10" s="1"/>
  <c r="M415" i="10" s="1"/>
  <c r="N415" i="10" s="1"/>
  <c r="U415" i="10" s="1"/>
  <c r="H104" i="10" s="1"/>
  <c r="J414" i="10"/>
  <c r="K414" i="10" s="1"/>
  <c r="M414" i="10" s="1"/>
  <c r="N414" i="10" s="1"/>
  <c r="U414" i="10" s="1"/>
  <c r="H103" i="10" s="1"/>
  <c r="E470" i="15"/>
  <c r="F470" i="15" s="1"/>
  <c r="Q512" i="10"/>
  <c r="E181" i="10" s="1"/>
  <c r="E181" i="15" s="1"/>
  <c r="E181" i="19" s="1"/>
  <c r="H157" i="10"/>
  <c r="H169" i="10"/>
  <c r="H153" i="10"/>
  <c r="R481" i="10"/>
  <c r="E154" i="10" s="1"/>
  <c r="E154" i="15" s="1"/>
  <c r="E154" i="19" s="1"/>
  <c r="R461" i="10"/>
  <c r="E138" i="10" s="1"/>
  <c r="E138" i="15" s="1"/>
  <c r="E138" i="19" s="1"/>
  <c r="Q506" i="10"/>
  <c r="E175" i="10" s="1"/>
  <c r="E175" i="15" s="1"/>
  <c r="E175" i="19" s="1"/>
  <c r="Q500" i="10"/>
  <c r="E169" i="10" s="1"/>
  <c r="E169" i="15" s="1"/>
  <c r="E169" i="19" s="1"/>
  <c r="E468" i="15"/>
  <c r="F468" i="15" s="1"/>
  <c r="H179" i="10"/>
  <c r="R486" i="10"/>
  <c r="E159" i="10" s="1"/>
  <c r="E159" i="15" s="1"/>
  <c r="E159" i="19" s="1"/>
  <c r="H177" i="10"/>
  <c r="Q504" i="10"/>
  <c r="E173" i="10" s="1"/>
  <c r="E173" i="15" s="1"/>
  <c r="E173" i="19" s="1"/>
  <c r="Q508" i="10"/>
  <c r="E177" i="10" s="1"/>
  <c r="E177" i="15" s="1"/>
  <c r="E177" i="19" s="1"/>
  <c r="R483" i="10"/>
  <c r="E156" i="10" s="1"/>
  <c r="E156" i="15" s="1"/>
  <c r="E156" i="19" s="1"/>
  <c r="H160" i="10"/>
  <c r="E462" i="15"/>
  <c r="F462" i="15" s="1"/>
  <c r="E464" i="15"/>
  <c r="F464" i="15" s="1"/>
  <c r="R469" i="10"/>
  <c r="E146" i="10" s="1"/>
  <c r="E146" i="15" s="1"/>
  <c r="E146" i="19" s="1"/>
  <c r="D257" i="15"/>
  <c r="E3" i="15"/>
  <c r="E3" i="19" s="1"/>
  <c r="M167" i="13"/>
  <c r="K167" i="13"/>
  <c r="L167" i="13"/>
  <c r="H166" i="10"/>
  <c r="E455" i="15"/>
  <c r="F455" i="15" s="1"/>
  <c r="H171" i="10"/>
  <c r="E460" i="15"/>
  <c r="F460" i="15" s="1"/>
  <c r="H183" i="10"/>
  <c r="E472" i="15"/>
  <c r="F472" i="15" s="1"/>
  <c r="E91" i="10"/>
  <c r="E91" i="15" s="1"/>
  <c r="E91" i="19" s="1"/>
  <c r="E505" i="15"/>
  <c r="G505" i="15" s="1"/>
  <c r="H167" i="10"/>
  <c r="E456" i="15"/>
  <c r="F456" i="15" s="1"/>
  <c r="H182" i="10"/>
  <c r="E471" i="15"/>
  <c r="F471" i="15" s="1"/>
  <c r="H178" i="10"/>
  <c r="E467" i="15"/>
  <c r="F467" i="15" s="1"/>
  <c r="H174" i="10"/>
  <c r="E463" i="15"/>
  <c r="F463" i="15" s="1"/>
  <c r="H170" i="10"/>
  <c r="E459" i="15"/>
  <c r="F459" i="15" s="1"/>
  <c r="Q509" i="10"/>
  <c r="E178" i="10" s="1"/>
  <c r="E178" i="15" s="1"/>
  <c r="E178" i="19" s="1"/>
  <c r="Q497" i="10"/>
  <c r="E166" i="10" s="1"/>
  <c r="E166" i="15" s="1"/>
  <c r="E166" i="19" s="1"/>
  <c r="Q513" i="10"/>
  <c r="E182" i="10" s="1"/>
  <c r="E182" i="15" s="1"/>
  <c r="E182" i="19" s="1"/>
  <c r="R475" i="10"/>
  <c r="E152" i="10" s="1"/>
  <c r="E152" i="15" s="1"/>
  <c r="E152" i="19" s="1"/>
  <c r="H152" i="10"/>
  <c r="Q511" i="10"/>
  <c r="E180" i="10" s="1"/>
  <c r="E180" i="15" s="1"/>
  <c r="E180" i="19" s="1"/>
  <c r="H180" i="10"/>
  <c r="R470" i="10"/>
  <c r="E147" i="10" s="1"/>
  <c r="E147" i="15" s="1"/>
  <c r="E147" i="19" s="1"/>
  <c r="H147" i="10"/>
  <c r="R464" i="10"/>
  <c r="E141" i="10" s="1"/>
  <c r="E141" i="15" s="1"/>
  <c r="E141" i="19" s="1"/>
  <c r="H141" i="10"/>
  <c r="R462" i="10"/>
  <c r="E139" i="10" s="1"/>
  <c r="E139" i="15" s="1"/>
  <c r="E139" i="19" s="1"/>
  <c r="H139" i="10"/>
  <c r="Q503" i="10"/>
  <c r="E172" i="10" s="1"/>
  <c r="E172" i="15" s="1"/>
  <c r="E172" i="19" s="1"/>
  <c r="H172" i="10"/>
  <c r="Q499" i="10"/>
  <c r="E168" i="10" s="1"/>
  <c r="E168" i="15" s="1"/>
  <c r="E168" i="19" s="1"/>
  <c r="H168" i="10"/>
  <c r="Q496" i="10"/>
  <c r="E165" i="10" s="1"/>
  <c r="E165" i="15" s="1"/>
  <c r="E165" i="19" s="1"/>
  <c r="H165" i="10"/>
  <c r="R474" i="10"/>
  <c r="E151" i="10" s="1"/>
  <c r="E151" i="15" s="1"/>
  <c r="E151" i="19" s="1"/>
  <c r="H151" i="10"/>
  <c r="Q515" i="10"/>
  <c r="E184" i="10" s="1"/>
  <c r="E184" i="15" s="1"/>
  <c r="E184" i="19" s="1"/>
  <c r="H184" i="10"/>
  <c r="Q507" i="10"/>
  <c r="E176" i="10" s="1"/>
  <c r="E176" i="15" s="1"/>
  <c r="E176" i="19" s="1"/>
  <c r="H176" i="10"/>
  <c r="R467" i="10"/>
  <c r="E144" i="10" s="1"/>
  <c r="E144" i="15" s="1"/>
  <c r="E144" i="19" s="1"/>
  <c r="H144" i="10"/>
  <c r="R473" i="10"/>
  <c r="E150" i="10" s="1"/>
  <c r="E150" i="15" s="1"/>
  <c r="E150" i="19" s="1"/>
  <c r="H150" i="10"/>
  <c r="R465" i="10"/>
  <c r="E142" i="10" s="1"/>
  <c r="E142" i="15" s="1"/>
  <c r="E142" i="19" s="1"/>
  <c r="H142" i="10"/>
  <c r="R482" i="10"/>
  <c r="E155" i="10" s="1"/>
  <c r="E155" i="15" s="1"/>
  <c r="E155" i="19" s="1"/>
  <c r="H155" i="10"/>
  <c r="Q498" i="10"/>
  <c r="E167" i="10" s="1"/>
  <c r="E167" i="15" s="1"/>
  <c r="E167" i="19" s="1"/>
  <c r="Q502" i="10"/>
  <c r="E171" i="10" s="1"/>
  <c r="E171" i="15" s="1"/>
  <c r="E171" i="19" s="1"/>
  <c r="Q505" i="10"/>
  <c r="E174" i="10" s="1"/>
  <c r="E174" i="15" s="1"/>
  <c r="E174" i="19" s="1"/>
  <c r="Q514" i="10"/>
  <c r="E183" i="10" s="1"/>
  <c r="E183" i="15" s="1"/>
  <c r="E183" i="19" s="1"/>
  <c r="Q501" i="10"/>
  <c r="E170" i="10" s="1"/>
  <c r="E170" i="15" s="1"/>
  <c r="E170" i="19" s="1"/>
  <c r="R468" i="10"/>
  <c r="E145" i="10" s="1"/>
  <c r="E145" i="15" s="1"/>
  <c r="E145" i="19" s="1"/>
  <c r="H145" i="10"/>
  <c r="R485" i="10"/>
  <c r="E158" i="10" s="1"/>
  <c r="E158" i="15" s="1"/>
  <c r="E158" i="19" s="1"/>
  <c r="H158" i="10"/>
  <c r="R466" i="10"/>
  <c r="E143" i="10" s="1"/>
  <c r="E143" i="15" s="1"/>
  <c r="E143" i="19" s="1"/>
  <c r="H143" i="10"/>
  <c r="R472" i="10"/>
  <c r="E149" i="10" s="1"/>
  <c r="E149" i="15" s="1"/>
  <c r="E149" i="19" s="1"/>
  <c r="H149" i="10"/>
  <c r="D406" i="10"/>
  <c r="E406" i="10" s="1"/>
  <c r="G406" i="10" s="1"/>
  <c r="I406" i="10"/>
  <c r="C99" i="10" s="1"/>
  <c r="C99" i="15" s="1"/>
  <c r="C99" i="19" s="1"/>
  <c r="J444" i="10"/>
  <c r="K444" i="10" s="1"/>
  <c r="J436" i="10"/>
  <c r="J432" i="10"/>
  <c r="J428" i="10"/>
  <c r="I405" i="10"/>
  <c r="C98" i="10" s="1"/>
  <c r="C98" i="15" s="1"/>
  <c r="C98" i="19" s="1"/>
  <c r="D405" i="10"/>
  <c r="E405" i="10" s="1"/>
  <c r="G405" i="10" s="1"/>
  <c r="J427" i="10"/>
  <c r="O427" i="10"/>
  <c r="J443" i="10"/>
  <c r="K443" i="10" s="1"/>
  <c r="J439" i="10"/>
  <c r="J435" i="10"/>
  <c r="J431" i="10"/>
  <c r="J446" i="10"/>
  <c r="K446" i="10" s="1"/>
  <c r="J442" i="10"/>
  <c r="J438" i="10"/>
  <c r="J434" i="10"/>
  <c r="J430" i="10"/>
  <c r="D404" i="10"/>
  <c r="E404" i="10" s="1"/>
  <c r="G404" i="10" s="1"/>
  <c r="I404" i="10"/>
  <c r="C97" i="10" s="1"/>
  <c r="C97" i="15" s="1"/>
  <c r="C97" i="19" s="1"/>
  <c r="J445" i="10"/>
  <c r="K445" i="10" s="1"/>
  <c r="J441" i="10"/>
  <c r="J437" i="10"/>
  <c r="J433" i="10"/>
  <c r="J429" i="10"/>
  <c r="J440" i="10"/>
  <c r="M184" i="13" l="1"/>
  <c r="P167" i="13" s="1"/>
  <c r="K184" i="13"/>
  <c r="N167" i="13" s="1"/>
  <c r="L184" i="13"/>
  <c r="O167" i="13" s="1"/>
  <c r="F474" i="15"/>
  <c r="F478" i="15" s="1"/>
  <c r="C271" i="15" s="1"/>
  <c r="C273" i="19" s="1"/>
  <c r="G399" i="19" s="1"/>
  <c r="C406" i="19" s="1"/>
  <c r="C407" i="19" s="1"/>
  <c r="S414" i="10"/>
  <c r="E103" i="10" s="1"/>
  <c r="E103" i="15" s="1"/>
  <c r="E103" i="19" s="1"/>
  <c r="S415" i="10"/>
  <c r="E104" i="10" s="1"/>
  <c r="E104" i="15" s="1"/>
  <c r="E104" i="19" s="1"/>
  <c r="K440" i="10"/>
  <c r="M440" i="10" s="1"/>
  <c r="I446" i="15"/>
  <c r="K441" i="10"/>
  <c r="M441" i="10" s="1"/>
  <c r="I447" i="15"/>
  <c r="K430" i="10"/>
  <c r="M430" i="10" s="1"/>
  <c r="I436" i="15"/>
  <c r="K434" i="10"/>
  <c r="M434" i="10" s="1"/>
  <c r="I440" i="15"/>
  <c r="K428" i="10"/>
  <c r="M428" i="10" s="1"/>
  <c r="I434" i="15"/>
  <c r="K438" i="10"/>
  <c r="M438" i="10" s="1"/>
  <c r="I444" i="15"/>
  <c r="K435" i="10"/>
  <c r="M435" i="10" s="1"/>
  <c r="I441" i="15"/>
  <c r="K427" i="10"/>
  <c r="M427" i="10" s="1"/>
  <c r="I433" i="15"/>
  <c r="K432" i="10"/>
  <c r="M432" i="10" s="1"/>
  <c r="I438" i="15"/>
  <c r="K429" i="10"/>
  <c r="M429" i="10" s="1"/>
  <c r="N429" i="10" s="1"/>
  <c r="U429" i="10" s="1"/>
  <c r="I435" i="15"/>
  <c r="K431" i="10"/>
  <c r="M431" i="10" s="1"/>
  <c r="I437" i="15"/>
  <c r="K433" i="10"/>
  <c r="M433" i="10" s="1"/>
  <c r="I439" i="15"/>
  <c r="K437" i="10"/>
  <c r="M437" i="10" s="1"/>
  <c r="I443" i="15"/>
  <c r="K442" i="10"/>
  <c r="M442" i="10" s="1"/>
  <c r="I448" i="15"/>
  <c r="K439" i="10"/>
  <c r="M439" i="10" s="1"/>
  <c r="I445" i="15"/>
  <c r="K436" i="10"/>
  <c r="M436" i="10" s="1"/>
  <c r="I442" i="15"/>
  <c r="K404" i="10"/>
  <c r="E97" i="10" s="1"/>
  <c r="E97" i="15" s="1"/>
  <c r="E97" i="19" s="1"/>
  <c r="H404" i="10"/>
  <c r="M404" i="10" s="1"/>
  <c r="H97" i="10" s="1"/>
  <c r="K405" i="10"/>
  <c r="E98" i="10" s="1"/>
  <c r="E98" i="15" s="1"/>
  <c r="E98" i="19" s="1"/>
  <c r="H405" i="10"/>
  <c r="M405" i="10" s="1"/>
  <c r="H98" i="10" s="1"/>
  <c r="K406" i="10"/>
  <c r="E99" i="10" s="1"/>
  <c r="E99" i="15" s="1"/>
  <c r="E99" i="19" s="1"/>
  <c r="H406" i="10"/>
  <c r="M406" i="10" s="1"/>
  <c r="H99" i="10" s="1"/>
  <c r="M445" i="10"/>
  <c r="M446" i="10"/>
  <c r="M443" i="10"/>
  <c r="M444" i="10"/>
  <c r="N173" i="13" l="1"/>
  <c r="N174" i="13"/>
  <c r="N181" i="13"/>
  <c r="C206" i="13" s="1"/>
  <c r="F206" i="13" s="1"/>
  <c r="N170" i="13"/>
  <c r="N176" i="13"/>
  <c r="C205" i="13" s="1"/>
  <c r="F205" i="13" s="1"/>
  <c r="N177" i="13"/>
  <c r="C203" i="13" s="1"/>
  <c r="F203" i="13" s="1"/>
  <c r="N172" i="13"/>
  <c r="N178" i="13"/>
  <c r="C202" i="13" s="1"/>
  <c r="F202" i="13" s="1"/>
  <c r="N175" i="13"/>
  <c r="N179" i="13"/>
  <c r="C204" i="13" s="1"/>
  <c r="F204" i="13" s="1"/>
  <c r="N182" i="13"/>
  <c r="N180" i="13"/>
  <c r="C207" i="13" s="1"/>
  <c r="F207" i="13" s="1"/>
  <c r="N168" i="13"/>
  <c r="C201" i="13" s="1"/>
  <c r="F201" i="13" s="1"/>
  <c r="N169" i="13"/>
  <c r="N171" i="13"/>
  <c r="O178" i="13"/>
  <c r="D202" i="13" s="1"/>
  <c r="H202" i="13" s="1"/>
  <c r="K202" i="13" s="1"/>
  <c r="E215" i="13" s="1"/>
  <c r="O179" i="13"/>
  <c r="D204" i="13" s="1"/>
  <c r="H204" i="13" s="1"/>
  <c r="K204" i="13" s="1"/>
  <c r="E217" i="13" s="1"/>
  <c r="O180" i="13"/>
  <c r="D207" i="13" s="1"/>
  <c r="O176" i="13"/>
  <c r="O182" i="13"/>
  <c r="O177" i="13"/>
  <c r="D203" i="13" s="1"/>
  <c r="H203" i="13" s="1"/>
  <c r="K203" i="13" s="1"/>
  <c r="E216" i="13" s="1"/>
  <c r="O181" i="13"/>
  <c r="O169" i="13"/>
  <c r="O170" i="13"/>
  <c r="O173" i="13"/>
  <c r="O174" i="13"/>
  <c r="O175" i="13"/>
  <c r="O168" i="13"/>
  <c r="D201" i="13" s="1"/>
  <c r="H201" i="13" s="1"/>
  <c r="K201" i="13" s="1"/>
  <c r="E214" i="13" s="1"/>
  <c r="O172" i="13"/>
  <c r="O171" i="13"/>
  <c r="P182" i="13"/>
  <c r="P169" i="13"/>
  <c r="P179" i="13"/>
  <c r="E204" i="13" s="1"/>
  <c r="G204" i="13" s="1"/>
  <c r="J204" i="13" s="1"/>
  <c r="D217" i="13" s="1"/>
  <c r="P176" i="13"/>
  <c r="P174" i="13"/>
  <c r="P177" i="13"/>
  <c r="E203" i="13" s="1"/>
  <c r="G203" i="13" s="1"/>
  <c r="J203" i="13" s="1"/>
  <c r="D216" i="13" s="1"/>
  <c r="P178" i="13"/>
  <c r="E202" i="13" s="1"/>
  <c r="P170" i="13"/>
  <c r="P172" i="13"/>
  <c r="P168" i="13"/>
  <c r="E201" i="13" s="1"/>
  <c r="G201" i="13" s="1"/>
  <c r="J201" i="13" s="1"/>
  <c r="D214" i="13" s="1"/>
  <c r="P175" i="13"/>
  <c r="P173" i="13"/>
  <c r="P180" i="13"/>
  <c r="E207" i="13" s="1"/>
  <c r="P181" i="13"/>
  <c r="P171" i="13"/>
  <c r="S429" i="10"/>
  <c r="E114" i="10" s="1"/>
  <c r="E114" i="15" s="1"/>
  <c r="E114" i="19" s="1"/>
  <c r="H114" i="10"/>
  <c r="N432" i="10"/>
  <c r="U432" i="10" s="1"/>
  <c r="N442" i="10"/>
  <c r="U442" i="10" s="1"/>
  <c r="N435" i="10"/>
  <c r="U435" i="10" s="1"/>
  <c r="N437" i="10"/>
  <c r="U437" i="10" s="1"/>
  <c r="N444" i="10"/>
  <c r="U444" i="10" s="1"/>
  <c r="N431" i="10"/>
  <c r="U431" i="10" s="1"/>
  <c r="N433" i="10"/>
  <c r="U433" i="10" s="1"/>
  <c r="N443" i="10"/>
  <c r="U443" i="10" s="1"/>
  <c r="N430" i="10"/>
  <c r="U430" i="10" s="1"/>
  <c r="N439" i="10"/>
  <c r="U439" i="10" s="1"/>
  <c r="N441" i="10"/>
  <c r="U441" i="10" s="1"/>
  <c r="N438" i="10"/>
  <c r="U438" i="10" s="1"/>
  <c r="N428" i="10"/>
  <c r="U428" i="10" s="1"/>
  <c r="N427" i="10"/>
  <c r="U427" i="10" s="1"/>
  <c r="N434" i="10"/>
  <c r="U434" i="10" s="1"/>
  <c r="N440" i="10"/>
  <c r="U440" i="10" s="1"/>
  <c r="N446" i="10"/>
  <c r="U446" i="10" s="1"/>
  <c r="N445" i="10"/>
  <c r="U445" i="10" s="1"/>
  <c r="N436" i="10"/>
  <c r="U436" i="10" s="1"/>
  <c r="G207" i="13" l="1"/>
  <c r="J207" i="13" s="1"/>
  <c r="D220" i="13" s="1"/>
  <c r="H207" i="13"/>
  <c r="K207" i="13" s="1"/>
  <c r="E220" i="13" s="1"/>
  <c r="G202" i="13"/>
  <c r="J202" i="13" s="1"/>
  <c r="D215" i="13" s="1"/>
  <c r="G206" i="13"/>
  <c r="J206" i="13" s="1"/>
  <c r="D219" i="13" s="1"/>
  <c r="H206" i="13"/>
  <c r="K206" i="13" s="1"/>
  <c r="E219" i="13" s="1"/>
  <c r="G205" i="13"/>
  <c r="J205" i="13" s="1"/>
  <c r="D218" i="13" s="1"/>
  <c r="H205" i="13"/>
  <c r="K205" i="13" s="1"/>
  <c r="E218" i="13" s="1"/>
  <c r="S445" i="10"/>
  <c r="E130" i="10" s="1"/>
  <c r="E130" i="15" s="1"/>
  <c r="E130" i="19" s="1"/>
  <c r="H130" i="10"/>
  <c r="S439" i="10"/>
  <c r="E124" i="10" s="1"/>
  <c r="E124" i="15" s="1"/>
  <c r="E124" i="19" s="1"/>
  <c r="H124" i="10"/>
  <c r="S431" i="10"/>
  <c r="E116" i="10" s="1"/>
  <c r="E116" i="15" s="1"/>
  <c r="E116" i="19" s="1"/>
  <c r="H116" i="10"/>
  <c r="S428" i="10"/>
  <c r="E113" i="10" s="1"/>
  <c r="E113" i="15" s="1"/>
  <c r="E113" i="19" s="1"/>
  <c r="H113" i="10"/>
  <c r="S430" i="10"/>
  <c r="E115" i="10" s="1"/>
  <c r="E115" i="15" s="1"/>
  <c r="E115" i="19" s="1"/>
  <c r="H115" i="10"/>
  <c r="S444" i="10"/>
  <c r="E129" i="10" s="1"/>
  <c r="E129" i="15" s="1"/>
  <c r="E129" i="19" s="1"/>
  <c r="H129" i="10"/>
  <c r="S432" i="10"/>
  <c r="E117" i="10" s="1"/>
  <c r="E117" i="15" s="1"/>
  <c r="E117" i="19" s="1"/>
  <c r="H117" i="10"/>
  <c r="S427" i="10"/>
  <c r="E112" i="10" s="1"/>
  <c r="E112" i="15" s="1"/>
  <c r="E112" i="19" s="1"/>
  <c r="H112" i="10"/>
  <c r="S442" i="10"/>
  <c r="E127" i="10" s="1"/>
  <c r="E127" i="15" s="1"/>
  <c r="E127" i="19" s="1"/>
  <c r="H127" i="10"/>
  <c r="S446" i="10"/>
  <c r="E131" i="10" s="1"/>
  <c r="E131" i="15" s="1"/>
  <c r="E131" i="19" s="1"/>
  <c r="H131" i="10"/>
  <c r="S440" i="10"/>
  <c r="E125" i="10" s="1"/>
  <c r="E125" i="15" s="1"/>
  <c r="E125" i="19" s="1"/>
  <c r="H125" i="10"/>
  <c r="S438" i="10"/>
  <c r="E123" i="10" s="1"/>
  <c r="E123" i="15" s="1"/>
  <c r="E123" i="19" s="1"/>
  <c r="H123" i="10"/>
  <c r="S443" i="10"/>
  <c r="E128" i="10" s="1"/>
  <c r="E128" i="15" s="1"/>
  <c r="E128" i="19" s="1"/>
  <c r="H128" i="10"/>
  <c r="S437" i="10"/>
  <c r="E122" i="10" s="1"/>
  <c r="E122" i="15" s="1"/>
  <c r="E122" i="19" s="1"/>
  <c r="H122" i="10"/>
  <c r="S436" i="10"/>
  <c r="E121" i="10" s="1"/>
  <c r="E121" i="15" s="1"/>
  <c r="E121" i="19" s="1"/>
  <c r="H121" i="10"/>
  <c r="S434" i="10"/>
  <c r="E119" i="10" s="1"/>
  <c r="E119" i="15" s="1"/>
  <c r="E119" i="19" s="1"/>
  <c r="H119" i="10"/>
  <c r="S441" i="10"/>
  <c r="E126" i="10" s="1"/>
  <c r="E126" i="15" s="1"/>
  <c r="E126" i="19" s="1"/>
  <c r="H126" i="10"/>
  <c r="S433" i="10"/>
  <c r="E118" i="10" s="1"/>
  <c r="E118" i="15" s="1"/>
  <c r="E118" i="19" s="1"/>
  <c r="H118" i="10"/>
  <c r="S435" i="10"/>
  <c r="E120" i="10" s="1"/>
  <c r="E120" i="15" s="1"/>
  <c r="E120" i="19" s="1"/>
  <c r="H120" i="10"/>
  <c r="B85" i="10" l="1"/>
  <c r="B85" i="15" s="1"/>
  <c r="B85" i="19" s="1"/>
  <c r="B86" i="10"/>
  <c r="B86" i="15" s="1"/>
  <c r="B86" i="19" s="1"/>
  <c r="B87" i="10"/>
  <c r="B87" i="15" s="1"/>
  <c r="B87" i="19" s="1"/>
  <c r="B88" i="10"/>
  <c r="B88" i="15" s="1"/>
  <c r="B88" i="19" s="1"/>
  <c r="B89" i="10"/>
  <c r="B89" i="15" s="1"/>
  <c r="B89" i="19" s="1"/>
  <c r="B90" i="10"/>
  <c r="B90" i="15" s="1"/>
  <c r="B90" i="19" s="1"/>
  <c r="B92" i="10"/>
  <c r="B92" i="15" s="1"/>
  <c r="B92" i="19" s="1"/>
  <c r="B93" i="10"/>
  <c r="B93" i="15" s="1"/>
  <c r="B93" i="19" s="1"/>
  <c r="B94" i="10"/>
  <c r="B94" i="15" s="1"/>
  <c r="B94" i="19" s="1"/>
  <c r="B95" i="10"/>
  <c r="B95" i="15" s="1"/>
  <c r="B95" i="19" s="1"/>
  <c r="B69" i="10"/>
  <c r="B69" i="15" s="1"/>
  <c r="B69" i="19" s="1"/>
  <c r="B70" i="10"/>
  <c r="B70" i="15" s="1"/>
  <c r="B70" i="19" s="1"/>
  <c r="B71" i="10"/>
  <c r="B71" i="15" s="1"/>
  <c r="B71" i="19" s="1"/>
  <c r="B72" i="10"/>
  <c r="B72" i="15" s="1"/>
  <c r="B72" i="19" s="1"/>
  <c r="B73" i="10"/>
  <c r="B73" i="15" s="1"/>
  <c r="B73" i="19" s="1"/>
  <c r="B74" i="10"/>
  <c r="B74" i="15" s="1"/>
  <c r="B74" i="19" s="1"/>
  <c r="B75" i="10"/>
  <c r="B75" i="15" s="1"/>
  <c r="B75" i="19" s="1"/>
  <c r="B76" i="10"/>
  <c r="B76" i="15" s="1"/>
  <c r="B76" i="19" s="1"/>
  <c r="B77" i="10"/>
  <c r="B77" i="15" s="1"/>
  <c r="B77" i="19" s="1"/>
  <c r="B78" i="10"/>
  <c r="B78" i="15" s="1"/>
  <c r="B78" i="19" s="1"/>
  <c r="B80" i="10"/>
  <c r="B80" i="15" s="1"/>
  <c r="B80" i="19" s="1"/>
  <c r="B81" i="10"/>
  <c r="B81" i="15" s="1"/>
  <c r="B81" i="19" s="1"/>
  <c r="B82" i="10"/>
  <c r="B82" i="15" s="1"/>
  <c r="B82" i="19" s="1"/>
  <c r="B83" i="10"/>
  <c r="B83" i="15" s="1"/>
  <c r="B83" i="19" s="1"/>
  <c r="B47" i="10"/>
  <c r="B47" i="15" s="1"/>
  <c r="B47" i="19" s="1"/>
  <c r="B48" i="10"/>
  <c r="B48" i="15" s="1"/>
  <c r="B48" i="19" s="1"/>
  <c r="B51" i="10"/>
  <c r="B51" i="15" s="1"/>
  <c r="B51" i="19" s="1"/>
  <c r="B52" i="10"/>
  <c r="B52" i="15" s="1"/>
  <c r="B52" i="19" s="1"/>
  <c r="B53" i="10"/>
  <c r="B53" i="15" s="1"/>
  <c r="B53" i="19" s="1"/>
  <c r="B54" i="10"/>
  <c r="B54" i="15" s="1"/>
  <c r="B54" i="19" s="1"/>
  <c r="B55" i="10"/>
  <c r="B55" i="15" s="1"/>
  <c r="B55" i="19" s="1"/>
  <c r="B56" i="10"/>
  <c r="B56" i="15" s="1"/>
  <c r="B56" i="19" s="1"/>
  <c r="B57" i="10"/>
  <c r="B57" i="15" s="1"/>
  <c r="B57" i="19" s="1"/>
  <c r="B45" i="10"/>
  <c r="B45" i="15" s="1"/>
  <c r="B45" i="19" s="1"/>
  <c r="B5" i="10"/>
  <c r="B5" i="15" s="1"/>
  <c r="B5" i="19" s="1"/>
  <c r="B6" i="10"/>
  <c r="B6" i="15" s="1"/>
  <c r="B6" i="19" s="1"/>
  <c r="B7" i="10"/>
  <c r="B7" i="15" s="1"/>
  <c r="B7" i="19" s="1"/>
  <c r="B8" i="10"/>
  <c r="B8" i="15" s="1"/>
  <c r="B8" i="19" s="1"/>
  <c r="B9" i="10"/>
  <c r="B9" i="15" s="1"/>
  <c r="B9" i="19" s="1"/>
  <c r="B10" i="10"/>
  <c r="B10" i="15" s="1"/>
  <c r="B10" i="19" s="1"/>
  <c r="B11" i="10"/>
  <c r="B11" i="15" s="1"/>
  <c r="B11" i="19" s="1"/>
  <c r="B12" i="10"/>
  <c r="B12" i="15" s="1"/>
  <c r="B12" i="19" s="1"/>
  <c r="B13" i="10"/>
  <c r="B13" i="15" s="1"/>
  <c r="B13" i="19" s="1"/>
  <c r="B14" i="10"/>
  <c r="B14" i="15" s="1"/>
  <c r="B14" i="19" s="1"/>
  <c r="B15" i="10"/>
  <c r="B15" i="15" s="1"/>
  <c r="B15" i="19" s="1"/>
  <c r="B16" i="10"/>
  <c r="B16" i="15" s="1"/>
  <c r="B16" i="19" s="1"/>
  <c r="B17" i="10"/>
  <c r="B17" i="15" s="1"/>
  <c r="B17" i="19" s="1"/>
  <c r="B18" i="10"/>
  <c r="B18" i="15" s="1"/>
  <c r="B18" i="19" s="1"/>
  <c r="B19" i="10"/>
  <c r="B19" i="15" s="1"/>
  <c r="B19" i="19" s="1"/>
  <c r="B20" i="10"/>
  <c r="B20" i="15" s="1"/>
  <c r="B20" i="19" s="1"/>
  <c r="B21" i="10"/>
  <c r="B21" i="15" s="1"/>
  <c r="B21" i="19" s="1"/>
  <c r="B22" i="10"/>
  <c r="B22" i="15" s="1"/>
  <c r="B22" i="19" s="1"/>
  <c r="B23" i="10"/>
  <c r="B23" i="15" s="1"/>
  <c r="B23" i="19" s="1"/>
  <c r="B96" i="10"/>
  <c r="B96" i="15" s="1"/>
  <c r="B96" i="19" s="1"/>
  <c r="B84" i="10"/>
  <c r="B84" i="15" s="1"/>
  <c r="B84" i="19" s="1"/>
  <c r="B68" i="10"/>
  <c r="B68" i="15" s="1"/>
  <c r="B68" i="19" s="1"/>
  <c r="B46" i="10"/>
  <c r="B46" i="15" s="1"/>
  <c r="B46" i="19" s="1"/>
  <c r="B44" i="10"/>
  <c r="B44" i="15" s="1"/>
  <c r="B44" i="19" s="1"/>
  <c r="B4" i="10"/>
  <c r="B4" i="15" s="1"/>
  <c r="B4" i="19" s="1"/>
  <c r="B2" i="10"/>
  <c r="B2" i="15" s="1"/>
  <c r="B2" i="19" s="1"/>
  <c r="A369" i="10"/>
  <c r="A314" i="10"/>
  <c r="A323" i="10"/>
  <c r="A349" i="10"/>
  <c r="A386" i="10"/>
  <c r="N383" i="10"/>
  <c r="G95" i="10" s="1"/>
  <c r="N382" i="10"/>
  <c r="G94" i="10" s="1"/>
  <c r="N381" i="10"/>
  <c r="G93" i="10" s="1"/>
  <c r="N380" i="10"/>
  <c r="G92" i="10" s="1"/>
  <c r="N378" i="10"/>
  <c r="G90" i="10" s="1"/>
  <c r="N377" i="10"/>
  <c r="G89" i="10" s="1"/>
  <c r="N376" i="10"/>
  <c r="G88" i="10" s="1"/>
  <c r="N375" i="10"/>
  <c r="G87" i="10" s="1"/>
  <c r="N374" i="10"/>
  <c r="G86" i="10" s="1"/>
  <c r="N373" i="10"/>
  <c r="G85" i="10" s="1"/>
  <c r="N372" i="10"/>
  <c r="G84" i="10" s="1"/>
  <c r="N371" i="10"/>
  <c r="M371" i="10"/>
  <c r="L371" i="10"/>
  <c r="K371" i="10"/>
  <c r="C388" i="10"/>
  <c r="C389" i="10"/>
  <c r="B389" i="10"/>
  <c r="B388" i="10"/>
  <c r="B320" i="10"/>
  <c r="F397" i="10"/>
  <c r="E397" i="10"/>
  <c r="D397" i="10"/>
  <c r="C397" i="10"/>
  <c r="N367" i="10"/>
  <c r="G83" i="10" s="1"/>
  <c r="N366" i="10"/>
  <c r="G82" i="10" s="1"/>
  <c r="N365" i="10"/>
  <c r="G81" i="10" s="1"/>
  <c r="N364" i="10"/>
  <c r="G80" i="10" s="1"/>
  <c r="N362" i="10"/>
  <c r="G78" i="10" s="1"/>
  <c r="N361" i="10"/>
  <c r="G77" i="10" s="1"/>
  <c r="N360" i="10"/>
  <c r="G76" i="10" s="1"/>
  <c r="N359" i="10"/>
  <c r="G75" i="10" s="1"/>
  <c r="N358" i="10"/>
  <c r="G74" i="10" s="1"/>
  <c r="N357" i="10"/>
  <c r="G73" i="10" s="1"/>
  <c r="N356" i="10"/>
  <c r="G72" i="10" s="1"/>
  <c r="N355" i="10"/>
  <c r="G71" i="10" s="1"/>
  <c r="N354" i="10"/>
  <c r="G70" i="10" s="1"/>
  <c r="N353" i="10"/>
  <c r="G69" i="10" s="1"/>
  <c r="N352" i="10"/>
  <c r="G68" i="10" s="1"/>
  <c r="F398" i="10"/>
  <c r="G96" i="10" s="1"/>
  <c r="B206" i="4"/>
  <c r="B207" i="4"/>
  <c r="B208" i="4"/>
  <c r="B209" i="4"/>
  <c r="B210" i="4"/>
  <c r="B211" i="4"/>
  <c r="B212" i="4"/>
  <c r="B213" i="4"/>
  <c r="B214" i="4"/>
  <c r="B215" i="4"/>
  <c r="B216" i="4"/>
  <c r="B217" i="4"/>
  <c r="B218" i="4"/>
  <c r="B205" i="4"/>
  <c r="B192" i="4"/>
  <c r="B193" i="4"/>
  <c r="B194" i="4"/>
  <c r="B195" i="4"/>
  <c r="B196" i="4"/>
  <c r="B197" i="4"/>
  <c r="B198" i="4"/>
  <c r="B199" i="4"/>
  <c r="B200" i="4"/>
  <c r="B201" i="4"/>
  <c r="B202" i="4"/>
  <c r="B203" i="4"/>
  <c r="B204" i="4"/>
  <c r="B191" i="4"/>
  <c r="N351" i="10"/>
  <c r="M351" i="10"/>
  <c r="L351" i="10"/>
  <c r="K351" i="10"/>
  <c r="B293" i="4"/>
  <c r="C372" i="10"/>
  <c r="D372" i="10"/>
  <c r="G372" i="10"/>
  <c r="C382" i="19" s="1"/>
  <c r="E382" i="19" s="1"/>
  <c r="F382" i="19" s="1"/>
  <c r="C373" i="10"/>
  <c r="D373" i="10"/>
  <c r="G373" i="10"/>
  <c r="C383" i="19" s="1"/>
  <c r="E383" i="19" s="1"/>
  <c r="F383" i="19" s="1"/>
  <c r="C374" i="10"/>
  <c r="D374" i="10"/>
  <c r="G374" i="10"/>
  <c r="C384" i="19" s="1"/>
  <c r="E384" i="19" s="1"/>
  <c r="F384" i="19" s="1"/>
  <c r="C375" i="10"/>
  <c r="D375" i="10"/>
  <c r="G375" i="10"/>
  <c r="C385" i="19" s="1"/>
  <c r="E385" i="19" s="1"/>
  <c r="F385" i="19" s="1"/>
  <c r="C376" i="10"/>
  <c r="D376" i="10"/>
  <c r="G376" i="10"/>
  <c r="C386" i="19" s="1"/>
  <c r="E386" i="19" s="1"/>
  <c r="F386" i="19" s="1"/>
  <c r="C377" i="10"/>
  <c r="D377" i="10"/>
  <c r="G377" i="10"/>
  <c r="C387" i="19" s="1"/>
  <c r="E387" i="19" s="1"/>
  <c r="F387" i="19" s="1"/>
  <c r="C378" i="10"/>
  <c r="D378" i="10"/>
  <c r="G378" i="10"/>
  <c r="C388" i="19" s="1"/>
  <c r="E388" i="19" s="1"/>
  <c r="F388" i="19" s="1"/>
  <c r="D352" i="10"/>
  <c r="G352" i="10"/>
  <c r="C360" i="19" s="1"/>
  <c r="E360" i="19" s="1"/>
  <c r="F360" i="19" s="1"/>
  <c r="D353" i="10"/>
  <c r="G353" i="10"/>
  <c r="C361" i="19" s="1"/>
  <c r="E361" i="19" s="1"/>
  <c r="F361" i="19" s="1"/>
  <c r="D354" i="10"/>
  <c r="G354" i="10"/>
  <c r="C362" i="19" s="1"/>
  <c r="E362" i="19" s="1"/>
  <c r="F362" i="19" s="1"/>
  <c r="D355" i="10"/>
  <c r="G355" i="10"/>
  <c r="C363" i="19" s="1"/>
  <c r="E363" i="19" s="1"/>
  <c r="F363" i="19" s="1"/>
  <c r="D356" i="10"/>
  <c r="G356" i="10"/>
  <c r="C364" i="19" s="1"/>
  <c r="E364" i="19" s="1"/>
  <c r="F364" i="19" s="1"/>
  <c r="D357" i="10"/>
  <c r="G357" i="10"/>
  <c r="C365" i="19" s="1"/>
  <c r="E365" i="19" s="1"/>
  <c r="F365" i="19" s="1"/>
  <c r="D358" i="10"/>
  <c r="G358" i="10"/>
  <c r="C366" i="19" s="1"/>
  <c r="E366" i="19" s="1"/>
  <c r="F366" i="19" s="1"/>
  <c r="D359" i="10"/>
  <c r="G359" i="10"/>
  <c r="C367" i="19" s="1"/>
  <c r="E367" i="19" s="1"/>
  <c r="F367" i="19" s="1"/>
  <c r="D360" i="10"/>
  <c r="G360" i="10"/>
  <c r="C368" i="19" s="1"/>
  <c r="E368" i="19" s="1"/>
  <c r="F368" i="19" s="1"/>
  <c r="D361" i="10"/>
  <c r="G361" i="10"/>
  <c r="C369" i="19" s="1"/>
  <c r="E369" i="19" s="1"/>
  <c r="F369" i="19" s="1"/>
  <c r="D362" i="10"/>
  <c r="G362" i="10"/>
  <c r="C370" i="19" s="1"/>
  <c r="E370" i="19" s="1"/>
  <c r="F370" i="19" s="1"/>
  <c r="D364" i="10"/>
  <c r="G364" i="10"/>
  <c r="C372" i="19" s="1"/>
  <c r="E372" i="19" s="1"/>
  <c r="F372" i="19" s="1"/>
  <c r="D365" i="10"/>
  <c r="G365" i="10"/>
  <c r="C373" i="19" s="1"/>
  <c r="E373" i="19" s="1"/>
  <c r="F373" i="19" s="1"/>
  <c r="D366" i="10"/>
  <c r="G366" i="10"/>
  <c r="C374" i="19" s="1"/>
  <c r="E374" i="19" s="1"/>
  <c r="F374" i="19" s="1"/>
  <c r="D367" i="10"/>
  <c r="G367" i="10"/>
  <c r="C375" i="19" s="1"/>
  <c r="E375" i="19" s="1"/>
  <c r="F375" i="19" s="1"/>
  <c r="D380" i="10"/>
  <c r="G380" i="10"/>
  <c r="C390" i="19" s="1"/>
  <c r="E390" i="19" s="1"/>
  <c r="F390" i="19" s="1"/>
  <c r="D381" i="10"/>
  <c r="G381" i="10"/>
  <c r="C391" i="19" s="1"/>
  <c r="E391" i="19" s="1"/>
  <c r="F391" i="19" s="1"/>
  <c r="D382" i="10"/>
  <c r="G382" i="10"/>
  <c r="C392" i="19" s="1"/>
  <c r="E392" i="19" s="1"/>
  <c r="F392" i="19" s="1"/>
  <c r="D383" i="10"/>
  <c r="G383" i="10"/>
  <c r="C393" i="19" s="1"/>
  <c r="E393" i="19" s="1"/>
  <c r="F393" i="19" s="1"/>
  <c r="B380" i="10"/>
  <c r="K380" i="10" s="1"/>
  <c r="C380" i="10"/>
  <c r="B381" i="10"/>
  <c r="K381" i="10" s="1"/>
  <c r="C381" i="10"/>
  <c r="B382" i="10"/>
  <c r="K382" i="10" s="1"/>
  <c r="C382" i="10"/>
  <c r="B383" i="10"/>
  <c r="K383" i="10" s="1"/>
  <c r="C383" i="10"/>
  <c r="C352" i="10"/>
  <c r="C353" i="10"/>
  <c r="C354" i="10"/>
  <c r="C355" i="10"/>
  <c r="C356" i="10"/>
  <c r="H486" i="15" s="1"/>
  <c r="C285" i="15" s="1"/>
  <c r="C357" i="10"/>
  <c r="C358" i="10"/>
  <c r="C359" i="10"/>
  <c r="C360" i="10"/>
  <c r="C361" i="10"/>
  <c r="C362" i="10"/>
  <c r="B364" i="10"/>
  <c r="K364" i="10" s="1"/>
  <c r="C364" i="10"/>
  <c r="B365" i="10"/>
  <c r="K365" i="10" s="1"/>
  <c r="C365" i="10"/>
  <c r="B366" i="10"/>
  <c r="K366" i="10" s="1"/>
  <c r="C366" i="10"/>
  <c r="B367" i="10"/>
  <c r="K367" i="10" s="1"/>
  <c r="C367" i="10"/>
  <c r="B353" i="10"/>
  <c r="K353" i="10" s="1"/>
  <c r="B354" i="10"/>
  <c r="K354" i="10" s="1"/>
  <c r="B355" i="10"/>
  <c r="B356" i="10"/>
  <c r="B357" i="10"/>
  <c r="K357" i="10" s="1"/>
  <c r="B358" i="10"/>
  <c r="K358" i="10" s="1"/>
  <c r="B359" i="10"/>
  <c r="K359" i="10" s="1"/>
  <c r="B360" i="10"/>
  <c r="K360" i="10" s="1"/>
  <c r="B361" i="10"/>
  <c r="K361" i="10" s="1"/>
  <c r="B362" i="10"/>
  <c r="K362" i="10" s="1"/>
  <c r="B372" i="10"/>
  <c r="B373" i="10"/>
  <c r="K373" i="10" s="1"/>
  <c r="B374" i="10"/>
  <c r="B375" i="10"/>
  <c r="K375" i="10" s="1"/>
  <c r="B376" i="10"/>
  <c r="B377" i="10"/>
  <c r="K377" i="10" s="1"/>
  <c r="B378" i="10"/>
  <c r="B352" i="10"/>
  <c r="K352" i="10" s="1"/>
  <c r="C398" i="10"/>
  <c r="C96" i="10" s="1"/>
  <c r="C96" i="15" s="1"/>
  <c r="C96" i="19" s="1"/>
  <c r="G57" i="10"/>
  <c r="G56" i="10"/>
  <c r="G55" i="10"/>
  <c r="G54" i="10"/>
  <c r="G53" i="10"/>
  <c r="G52" i="10"/>
  <c r="G51" i="10"/>
  <c r="G48" i="10"/>
  <c r="G47" i="10"/>
  <c r="G46" i="10"/>
  <c r="J325" i="10"/>
  <c r="I325" i="10"/>
  <c r="H325" i="10"/>
  <c r="G325" i="10"/>
  <c r="I319" i="10"/>
  <c r="H319" i="10"/>
  <c r="G319" i="10"/>
  <c r="F319" i="10"/>
  <c r="T291" i="10"/>
  <c r="S291" i="10"/>
  <c r="R291" i="10"/>
  <c r="Q291" i="10"/>
  <c r="O291" i="10"/>
  <c r="N291" i="10"/>
  <c r="M291" i="10"/>
  <c r="L291" i="10"/>
  <c r="K278" i="10"/>
  <c r="I278" i="10"/>
  <c r="J278" i="10"/>
  <c r="B229" i="4"/>
  <c r="H334" i="10" s="1"/>
  <c r="D54" i="10" s="1"/>
  <c r="B335" i="10"/>
  <c r="C335" i="10"/>
  <c r="B336" i="10"/>
  <c r="F336" i="10" s="1"/>
  <c r="C336" i="10"/>
  <c r="B337" i="10"/>
  <c r="C337" i="10"/>
  <c r="C334" i="10"/>
  <c r="B334" i="10"/>
  <c r="C326" i="10"/>
  <c r="D326" i="10"/>
  <c r="C327" i="10"/>
  <c r="D327" i="10"/>
  <c r="C328" i="10"/>
  <c r="D328" i="10"/>
  <c r="C331" i="10"/>
  <c r="D331" i="10"/>
  <c r="C332" i="10"/>
  <c r="D332" i="10"/>
  <c r="C333" i="10"/>
  <c r="D333" i="10"/>
  <c r="B327" i="10"/>
  <c r="B328" i="10"/>
  <c r="B331" i="10"/>
  <c r="B332" i="10"/>
  <c r="B333" i="10"/>
  <c r="B326" i="10"/>
  <c r="B222" i="4"/>
  <c r="H327" i="10" s="1"/>
  <c r="D47" i="10" s="1"/>
  <c r="D500" i="15" l="1"/>
  <c r="K374" i="10"/>
  <c r="C86" i="10" s="1"/>
  <c r="C86" i="15" s="1"/>
  <c r="C86" i="19" s="1"/>
  <c r="D502" i="15"/>
  <c r="K376" i="10"/>
  <c r="C88" i="10" s="1"/>
  <c r="C88" i="15" s="1"/>
  <c r="C88" i="19" s="1"/>
  <c r="D498" i="15"/>
  <c r="K372" i="10"/>
  <c r="C84" i="10" s="1"/>
  <c r="C84" i="15" s="1"/>
  <c r="C84" i="19" s="1"/>
  <c r="B520" i="15"/>
  <c r="B341" i="19"/>
  <c r="D504" i="15"/>
  <c r="K378" i="10"/>
  <c r="C90" i="10" s="1"/>
  <c r="C90" i="15" s="1"/>
  <c r="C90" i="19" s="1"/>
  <c r="K356" i="10"/>
  <c r="C72" i="10" s="1"/>
  <c r="C72" i="15" s="1"/>
  <c r="C72" i="19" s="1"/>
  <c r="B539" i="15"/>
  <c r="B519" i="15"/>
  <c r="B340" i="19"/>
  <c r="K355" i="10"/>
  <c r="C71" i="10" s="1"/>
  <c r="C71" i="15" s="1"/>
  <c r="C71" i="19" s="1"/>
  <c r="B538" i="15"/>
  <c r="C520" i="15"/>
  <c r="C341" i="19"/>
  <c r="F341" i="19" s="1"/>
  <c r="C519" i="15"/>
  <c r="C340" i="19"/>
  <c r="L382" i="10"/>
  <c r="D94" i="10" s="1"/>
  <c r="L380" i="10"/>
  <c r="D92" i="10" s="1"/>
  <c r="L383" i="10"/>
  <c r="D95" i="10" s="1"/>
  <c r="L381" i="10"/>
  <c r="D93" i="10" s="1"/>
  <c r="L377" i="10"/>
  <c r="D89" i="10" s="1"/>
  <c r="L373" i="10"/>
  <c r="D85" i="10" s="1"/>
  <c r="L378" i="10"/>
  <c r="D90" i="10" s="1"/>
  <c r="L374" i="10"/>
  <c r="D86" i="10" s="1"/>
  <c r="L375" i="10"/>
  <c r="D87" i="10" s="1"/>
  <c r="L376" i="10"/>
  <c r="D88" i="10" s="1"/>
  <c r="L372" i="10"/>
  <c r="D84" i="10" s="1"/>
  <c r="D47" i="15"/>
  <c r="D47" i="19" s="1"/>
  <c r="D54" i="15"/>
  <c r="D54" i="19" s="1"/>
  <c r="E398" i="10"/>
  <c r="I356" i="10"/>
  <c r="D486" i="15"/>
  <c r="L356" i="10"/>
  <c r="D72" i="10" s="1"/>
  <c r="I380" i="10"/>
  <c r="D506" i="15"/>
  <c r="I361" i="10"/>
  <c r="D491" i="15"/>
  <c r="L361" i="10"/>
  <c r="D77" i="10" s="1"/>
  <c r="I358" i="10"/>
  <c r="D488" i="15"/>
  <c r="L358" i="10"/>
  <c r="D74" i="10" s="1"/>
  <c r="I355" i="10"/>
  <c r="D485" i="15"/>
  <c r="L355" i="10"/>
  <c r="D71" i="10" s="1"/>
  <c r="D497" i="15"/>
  <c r="L367" i="10"/>
  <c r="D83" i="10" s="1"/>
  <c r="D495" i="15"/>
  <c r="L365" i="10"/>
  <c r="D81" i="10" s="1"/>
  <c r="D492" i="15"/>
  <c r="L362" i="10"/>
  <c r="D78" i="10" s="1"/>
  <c r="I352" i="10"/>
  <c r="D482" i="15"/>
  <c r="L352" i="10"/>
  <c r="D68" i="10" s="1"/>
  <c r="I377" i="10"/>
  <c r="D503" i="15"/>
  <c r="I373" i="10"/>
  <c r="D499" i="15"/>
  <c r="I360" i="10"/>
  <c r="D490" i="15"/>
  <c r="L360" i="10"/>
  <c r="D76" i="10" s="1"/>
  <c r="D487" i="15"/>
  <c r="L357" i="10"/>
  <c r="D73" i="10" s="1"/>
  <c r="I354" i="10"/>
  <c r="D484" i="15"/>
  <c r="L354" i="10"/>
  <c r="D70" i="10" s="1"/>
  <c r="I383" i="10"/>
  <c r="D509" i="15"/>
  <c r="I381" i="10"/>
  <c r="D507" i="15"/>
  <c r="I375" i="10"/>
  <c r="D501" i="15"/>
  <c r="D489" i="15"/>
  <c r="L359" i="10"/>
  <c r="D75" i="10" s="1"/>
  <c r="I382" i="10"/>
  <c r="D508" i="15"/>
  <c r="I353" i="10"/>
  <c r="D483" i="15"/>
  <c r="L353" i="10"/>
  <c r="D69" i="10" s="1"/>
  <c r="D496" i="15"/>
  <c r="L366" i="10"/>
  <c r="D82" i="10" s="1"/>
  <c r="I364" i="10"/>
  <c r="D494" i="15"/>
  <c r="L364" i="10"/>
  <c r="D80" i="10" s="1"/>
  <c r="G332" i="10"/>
  <c r="F332" i="10"/>
  <c r="H366" i="10"/>
  <c r="H377" i="10"/>
  <c r="E333" i="10"/>
  <c r="E334" i="10"/>
  <c r="I376" i="10"/>
  <c r="I372" i="10"/>
  <c r="C82" i="10"/>
  <c r="C82" i="15" s="1"/>
  <c r="C82" i="19" s="1"/>
  <c r="I366" i="10"/>
  <c r="H353" i="10"/>
  <c r="H382" i="10"/>
  <c r="H380" i="10"/>
  <c r="H378" i="10"/>
  <c r="H374" i="10"/>
  <c r="G334" i="10"/>
  <c r="E47" i="12" s="1"/>
  <c r="C419" i="10" s="1"/>
  <c r="Q419" i="10" s="1"/>
  <c r="C108" i="10" s="1"/>
  <c r="C108" i="15" s="1"/>
  <c r="C108" i="19" s="1"/>
  <c r="F334" i="10"/>
  <c r="H360" i="10"/>
  <c r="H357" i="10"/>
  <c r="H354" i="10"/>
  <c r="G326" i="10"/>
  <c r="F326" i="10"/>
  <c r="G328" i="10"/>
  <c r="F328" i="10"/>
  <c r="E337" i="10"/>
  <c r="C78" i="10"/>
  <c r="C78" i="15" s="1"/>
  <c r="C78" i="19" s="1"/>
  <c r="I362" i="10"/>
  <c r="C75" i="10"/>
  <c r="C75" i="15" s="1"/>
  <c r="C75" i="19" s="1"/>
  <c r="I359" i="10"/>
  <c r="H367" i="10"/>
  <c r="H365" i="10"/>
  <c r="H362" i="10"/>
  <c r="H359" i="10"/>
  <c r="H356" i="10"/>
  <c r="H352" i="10"/>
  <c r="H375" i="10"/>
  <c r="E336" i="10"/>
  <c r="K336" i="10" s="1"/>
  <c r="C73" i="10"/>
  <c r="C73" i="15" s="1"/>
  <c r="C73" i="19" s="1"/>
  <c r="I357" i="10"/>
  <c r="H364" i="10"/>
  <c r="H373" i="10"/>
  <c r="G331" i="10"/>
  <c r="F331" i="10"/>
  <c r="E331" i="10"/>
  <c r="E327" i="10"/>
  <c r="G333" i="10"/>
  <c r="F333" i="10"/>
  <c r="G327" i="10"/>
  <c r="F327" i="10"/>
  <c r="E332" i="10"/>
  <c r="E328" i="10"/>
  <c r="E326" i="10"/>
  <c r="G337" i="10"/>
  <c r="E50" i="12" s="1"/>
  <c r="C422" i="10" s="1"/>
  <c r="Q422" i="10" s="1"/>
  <c r="C111" i="10" s="1"/>
  <c r="C111" i="15" s="1"/>
  <c r="C111" i="19" s="1"/>
  <c r="F337" i="10"/>
  <c r="G335" i="10"/>
  <c r="E48" i="12" s="1"/>
  <c r="C420" i="10" s="1"/>
  <c r="Q420" i="10" s="1"/>
  <c r="C109" i="10" s="1"/>
  <c r="C109" i="15" s="1"/>
  <c r="C109" i="19" s="1"/>
  <c r="F335" i="10"/>
  <c r="I378" i="10"/>
  <c r="I374" i="10"/>
  <c r="C83" i="10"/>
  <c r="C83" i="15" s="1"/>
  <c r="C83" i="19" s="1"/>
  <c r="I367" i="10"/>
  <c r="C81" i="10"/>
  <c r="C81" i="15" s="1"/>
  <c r="C81" i="19" s="1"/>
  <c r="I365" i="10"/>
  <c r="H361" i="10"/>
  <c r="H358" i="10"/>
  <c r="H355" i="10"/>
  <c r="H383" i="10"/>
  <c r="H381" i="10"/>
  <c r="H376" i="10"/>
  <c r="H372" i="10"/>
  <c r="E335" i="10"/>
  <c r="C70" i="10"/>
  <c r="C70" i="15" s="1"/>
  <c r="C70" i="19" s="1"/>
  <c r="C92" i="10"/>
  <c r="C92" i="15" s="1"/>
  <c r="C92" i="19" s="1"/>
  <c r="H337" i="10"/>
  <c r="D57" i="10" s="1"/>
  <c r="H336" i="10"/>
  <c r="D56" i="10" s="1"/>
  <c r="C89" i="10"/>
  <c r="C89" i="15" s="1"/>
  <c r="C89" i="19" s="1"/>
  <c r="C85" i="10"/>
  <c r="C85" i="15" s="1"/>
  <c r="C85" i="19" s="1"/>
  <c r="C93" i="10"/>
  <c r="C93" i="15" s="1"/>
  <c r="C93" i="19" s="1"/>
  <c r="C95" i="10"/>
  <c r="C95" i="15" s="1"/>
  <c r="C95" i="19" s="1"/>
  <c r="C77" i="10"/>
  <c r="C77" i="15" s="1"/>
  <c r="C77" i="19" s="1"/>
  <c r="C74" i="10"/>
  <c r="C74" i="15" s="1"/>
  <c r="C74" i="19" s="1"/>
  <c r="C76" i="10"/>
  <c r="C76" i="15" s="1"/>
  <c r="C76" i="19" s="1"/>
  <c r="C80" i="10"/>
  <c r="C80" i="15" s="1"/>
  <c r="C80" i="19" s="1"/>
  <c r="C69" i="10"/>
  <c r="C69" i="15" s="1"/>
  <c r="C69" i="19" s="1"/>
  <c r="C94" i="10"/>
  <c r="C94" i="15" s="1"/>
  <c r="C94" i="19" s="1"/>
  <c r="C87" i="10"/>
  <c r="C87" i="15" s="1"/>
  <c r="C87" i="19" s="1"/>
  <c r="H335" i="10"/>
  <c r="D55" i="10" s="1"/>
  <c r="C68" i="10"/>
  <c r="C68" i="15" s="1"/>
  <c r="C68" i="19" s="1"/>
  <c r="G336" i="10"/>
  <c r="H56" i="10" l="1"/>
  <c r="A49" i="12"/>
  <c r="C522" i="15"/>
  <c r="O376" i="10"/>
  <c r="A126" i="12" s="1"/>
  <c r="O358" i="10"/>
  <c r="O380" i="10"/>
  <c r="A130" i="12" s="1"/>
  <c r="C343" i="19"/>
  <c r="F340" i="19"/>
  <c r="O359" i="10"/>
  <c r="A105" i="12" s="1"/>
  <c r="O372" i="10"/>
  <c r="A122" i="12" s="1"/>
  <c r="O374" i="10"/>
  <c r="A124" i="12" s="1"/>
  <c r="O377" i="10"/>
  <c r="O378" i="10"/>
  <c r="A128" i="12" s="1"/>
  <c r="O381" i="10"/>
  <c r="O373" i="10"/>
  <c r="O383" i="10"/>
  <c r="O375" i="10"/>
  <c r="O382" i="10"/>
  <c r="O354" i="10"/>
  <c r="O352" i="10"/>
  <c r="D55" i="15"/>
  <c r="D55" i="19" s="1"/>
  <c r="D86" i="15"/>
  <c r="D86" i="19" s="1"/>
  <c r="D56" i="15"/>
  <c r="D56" i="19" s="1"/>
  <c r="D75" i="15"/>
  <c r="D75" i="19" s="1"/>
  <c r="D70" i="15"/>
  <c r="D70" i="19" s="1"/>
  <c r="D68" i="15"/>
  <c r="D68" i="19" s="1"/>
  <c r="D74" i="15"/>
  <c r="D74" i="19" s="1"/>
  <c r="D72" i="15"/>
  <c r="D72" i="19" s="1"/>
  <c r="D92" i="15"/>
  <c r="D92" i="19" s="1"/>
  <c r="D88" i="15"/>
  <c r="D88" i="19" s="1"/>
  <c r="D89" i="15"/>
  <c r="D89" i="19" s="1"/>
  <c r="D95" i="15"/>
  <c r="D95" i="19" s="1"/>
  <c r="D57" i="15"/>
  <c r="D57" i="19" s="1"/>
  <c r="D82" i="15"/>
  <c r="D82" i="19" s="1"/>
  <c r="D76" i="15"/>
  <c r="D76" i="19" s="1"/>
  <c r="D81" i="15"/>
  <c r="D81" i="19" s="1"/>
  <c r="D71" i="15"/>
  <c r="D71" i="19" s="1"/>
  <c r="D84" i="15"/>
  <c r="D84" i="19" s="1"/>
  <c r="D90" i="15"/>
  <c r="D90" i="19" s="1"/>
  <c r="D85" i="15"/>
  <c r="D85" i="19" s="1"/>
  <c r="D94" i="15"/>
  <c r="D94" i="19" s="1"/>
  <c r="D80" i="15"/>
  <c r="D80" i="19" s="1"/>
  <c r="D93" i="15"/>
  <c r="D93" i="19" s="1"/>
  <c r="D87" i="15"/>
  <c r="D87" i="19" s="1"/>
  <c r="D69" i="15"/>
  <c r="D69" i="19" s="1"/>
  <c r="D73" i="15"/>
  <c r="D73" i="19" s="1"/>
  <c r="D78" i="15"/>
  <c r="D78" i="19" s="1"/>
  <c r="D83" i="15"/>
  <c r="D83" i="19" s="1"/>
  <c r="D77" i="15"/>
  <c r="D77" i="19" s="1"/>
  <c r="M380" i="10"/>
  <c r="O360" i="10"/>
  <c r="O364" i="10"/>
  <c r="O356" i="10"/>
  <c r="O365" i="10"/>
  <c r="A111" i="12" s="1"/>
  <c r="O357" i="10"/>
  <c r="A103" i="12" s="1"/>
  <c r="O366" i="10"/>
  <c r="A112" i="12" s="1"/>
  <c r="O353" i="10"/>
  <c r="O361" i="10"/>
  <c r="O367" i="10"/>
  <c r="A113" i="12" s="1"/>
  <c r="O355" i="10"/>
  <c r="O362" i="10"/>
  <c r="K332" i="10"/>
  <c r="K335" i="10"/>
  <c r="I336" i="10"/>
  <c r="E56" i="10" s="1"/>
  <c r="E56" i="15" s="1"/>
  <c r="E56" i="19" s="1"/>
  <c r="K328" i="10"/>
  <c r="K326" i="10"/>
  <c r="A39" i="12" s="1"/>
  <c r="C54" i="10"/>
  <c r="C54" i="15" s="1"/>
  <c r="C54" i="19" s="1"/>
  <c r="C55" i="10"/>
  <c r="C55" i="15" s="1"/>
  <c r="C55" i="19" s="1"/>
  <c r="J422" i="10"/>
  <c r="K422" i="10" s="1"/>
  <c r="M422" i="10" s="1"/>
  <c r="C53" i="10"/>
  <c r="C53" i="15" s="1"/>
  <c r="C53" i="19" s="1"/>
  <c r="E46" i="12"/>
  <c r="C418" i="10" s="1"/>
  <c r="Q418" i="10" s="1"/>
  <c r="C107" i="10" s="1"/>
  <c r="C107" i="15" s="1"/>
  <c r="C107" i="19" s="1"/>
  <c r="C51" i="10"/>
  <c r="C51" i="15" s="1"/>
  <c r="C51" i="19" s="1"/>
  <c r="E44" i="12"/>
  <c r="C416" i="10" s="1"/>
  <c r="Q416" i="10" s="1"/>
  <c r="C105" i="10" s="1"/>
  <c r="C105" i="15" s="1"/>
  <c r="C105" i="19" s="1"/>
  <c r="K337" i="10"/>
  <c r="A50" i="12" s="1"/>
  <c r="C48" i="10"/>
  <c r="C48" i="15" s="1"/>
  <c r="C48" i="19" s="1"/>
  <c r="E41" i="12"/>
  <c r="C413" i="10" s="1"/>
  <c r="Q413" i="10" s="1"/>
  <c r="C102" i="10" s="1"/>
  <c r="C102" i="15" s="1"/>
  <c r="C102" i="19" s="1"/>
  <c r="E96" i="10"/>
  <c r="E96" i="15" s="1"/>
  <c r="E96" i="19" s="1"/>
  <c r="B398" i="10"/>
  <c r="G398" i="10" s="1"/>
  <c r="H96" i="10" s="1"/>
  <c r="J420" i="10"/>
  <c r="K420" i="10" s="1"/>
  <c r="M420" i="10" s="1"/>
  <c r="N420" i="10" s="1"/>
  <c r="U420" i="10" s="1"/>
  <c r="K331" i="10"/>
  <c r="A44" i="12" s="1"/>
  <c r="J419" i="10"/>
  <c r="K419" i="10" s="1"/>
  <c r="M419" i="10" s="1"/>
  <c r="K334" i="10"/>
  <c r="A47" i="12" s="1"/>
  <c r="K333" i="10"/>
  <c r="A46" i="12" s="1"/>
  <c r="C57" i="10"/>
  <c r="C57" i="15" s="1"/>
  <c r="C57" i="19" s="1"/>
  <c r="C56" i="10"/>
  <c r="C56" i="15" s="1"/>
  <c r="C56" i="19" s="1"/>
  <c r="E49" i="12"/>
  <c r="C421" i="10" s="1"/>
  <c r="Q421" i="10" s="1"/>
  <c r="C110" i="10" s="1"/>
  <c r="C110" i="15" s="1"/>
  <c r="C110" i="19" s="1"/>
  <c r="C47" i="10"/>
  <c r="C47" i="15" s="1"/>
  <c r="C47" i="19" s="1"/>
  <c r="E40" i="12"/>
  <c r="C412" i="10" s="1"/>
  <c r="Q412" i="10" s="1"/>
  <c r="C101" i="10" s="1"/>
  <c r="C101" i="15" s="1"/>
  <c r="C101" i="19" s="1"/>
  <c r="K327" i="10"/>
  <c r="A40" i="12" s="1"/>
  <c r="C46" i="10"/>
  <c r="C46" i="15" s="1"/>
  <c r="C46" i="19" s="1"/>
  <c r="E39" i="12"/>
  <c r="C411" i="10" s="1"/>
  <c r="Q411" i="10" s="1"/>
  <c r="C100" i="10" s="1"/>
  <c r="C100" i="15" s="1"/>
  <c r="C100" i="19" s="1"/>
  <c r="C52" i="10"/>
  <c r="C52" i="15" s="1"/>
  <c r="C52" i="19" s="1"/>
  <c r="E45" i="12"/>
  <c r="C417" i="10" s="1"/>
  <c r="Q417" i="10" s="1"/>
  <c r="C106" i="10" s="1"/>
  <c r="C106" i="15" s="1"/>
  <c r="C106" i="19" s="1"/>
  <c r="I328" i="10" l="1"/>
  <c r="E48" i="10" s="1"/>
  <c r="E48" i="15" s="1"/>
  <c r="E48" i="19" s="1"/>
  <c r="A41" i="12"/>
  <c r="H52" i="10"/>
  <c r="A45" i="12"/>
  <c r="H55" i="10"/>
  <c r="A48" i="12"/>
  <c r="H88" i="10"/>
  <c r="H77" i="10"/>
  <c r="A107" i="12"/>
  <c r="H94" i="10"/>
  <c r="A132" i="12"/>
  <c r="H93" i="10"/>
  <c r="A131" i="12"/>
  <c r="H78" i="10"/>
  <c r="A108" i="12"/>
  <c r="H69" i="10"/>
  <c r="A99" i="12"/>
  <c r="M356" i="10"/>
  <c r="A102" i="12"/>
  <c r="M375" i="10"/>
  <c r="E87" i="10" s="1"/>
  <c r="E87" i="15" s="1"/>
  <c r="E87" i="19" s="1"/>
  <c r="A125" i="12"/>
  <c r="M358" i="10"/>
  <c r="E74" i="10" s="1"/>
  <c r="E74" i="15" s="1"/>
  <c r="E74" i="19" s="1"/>
  <c r="A104" i="12"/>
  <c r="H71" i="10"/>
  <c r="A101" i="12"/>
  <c r="H80" i="10"/>
  <c r="A110" i="12"/>
  <c r="H68" i="10"/>
  <c r="A98" i="12"/>
  <c r="H95" i="10"/>
  <c r="A133" i="12"/>
  <c r="M377" i="10"/>
  <c r="E503" i="15" s="1"/>
  <c r="G503" i="15" s="1"/>
  <c r="A127" i="12"/>
  <c r="M360" i="10"/>
  <c r="A106" i="12"/>
  <c r="H70" i="10"/>
  <c r="A100" i="12"/>
  <c r="H85" i="10"/>
  <c r="A123" i="12"/>
  <c r="H74" i="10"/>
  <c r="M354" i="10"/>
  <c r="E70" i="10" s="1"/>
  <c r="E70" i="15" s="1"/>
  <c r="E70" i="19" s="1"/>
  <c r="M352" i="10"/>
  <c r="E482" i="15" s="1"/>
  <c r="G482" i="15" s="1"/>
  <c r="M383" i="10"/>
  <c r="E509" i="15" s="1"/>
  <c r="G509" i="15" s="1"/>
  <c r="M381" i="10"/>
  <c r="E507" i="15" s="1"/>
  <c r="G507" i="15" s="1"/>
  <c r="M382" i="10"/>
  <c r="E94" i="10" s="1"/>
  <c r="E94" i="15" s="1"/>
  <c r="E94" i="19" s="1"/>
  <c r="H92" i="10"/>
  <c r="H76" i="10"/>
  <c r="I335" i="10"/>
  <c r="E55" i="10" s="1"/>
  <c r="E55" i="15" s="1"/>
  <c r="E55" i="19" s="1"/>
  <c r="M364" i="10"/>
  <c r="E494" i="15" s="1"/>
  <c r="G494" i="15" s="1"/>
  <c r="H72" i="10"/>
  <c r="H89" i="10"/>
  <c r="M373" i="10"/>
  <c r="E499" i="15" s="1"/>
  <c r="H87" i="10"/>
  <c r="I332" i="10"/>
  <c r="E52" i="10" s="1"/>
  <c r="E52" i="15" s="1"/>
  <c r="E52" i="19" s="1"/>
  <c r="M353" i="10"/>
  <c r="E69" i="10" s="1"/>
  <c r="E69" i="15" s="1"/>
  <c r="E69" i="19" s="1"/>
  <c r="M376" i="10"/>
  <c r="E88" i="10" s="1"/>
  <c r="E88" i="15" s="1"/>
  <c r="E88" i="19" s="1"/>
  <c r="M361" i="10"/>
  <c r="E77" i="10" s="1"/>
  <c r="E77" i="15" s="1"/>
  <c r="E77" i="19" s="1"/>
  <c r="E72" i="10"/>
  <c r="E72" i="15" s="1"/>
  <c r="E72" i="19" s="1"/>
  <c r="E486" i="15"/>
  <c r="G486" i="15" s="1"/>
  <c r="M355" i="10"/>
  <c r="M362" i="10"/>
  <c r="E92" i="10"/>
  <c r="E92" i="15" s="1"/>
  <c r="E92" i="19" s="1"/>
  <c r="E506" i="15"/>
  <c r="G506" i="15" s="1"/>
  <c r="E76" i="10"/>
  <c r="E76" i="15" s="1"/>
  <c r="E76" i="19" s="1"/>
  <c r="E490" i="15"/>
  <c r="G490" i="15" s="1"/>
  <c r="S420" i="10"/>
  <c r="E109" i="10" s="1"/>
  <c r="E109" i="15" s="1"/>
  <c r="E109" i="19" s="1"/>
  <c r="H109" i="10"/>
  <c r="H48" i="10"/>
  <c r="M374" i="10"/>
  <c r="H86" i="10"/>
  <c r="M367" i="10"/>
  <c r="H83" i="10"/>
  <c r="I333" i="10"/>
  <c r="E53" i="10" s="1"/>
  <c r="E53" i="15" s="1"/>
  <c r="E53" i="19" s="1"/>
  <c r="H53" i="10"/>
  <c r="I331" i="10"/>
  <c r="E51" i="10" s="1"/>
  <c r="H51" i="10"/>
  <c r="M366" i="10"/>
  <c r="H82" i="10"/>
  <c r="M357" i="10"/>
  <c r="H73" i="10"/>
  <c r="M365" i="10"/>
  <c r="H81" i="10"/>
  <c r="M372" i="10"/>
  <c r="H84" i="10"/>
  <c r="I334" i="10"/>
  <c r="E54" i="10" s="1"/>
  <c r="E54" i="15" s="1"/>
  <c r="E54" i="19" s="1"/>
  <c r="H54" i="10"/>
  <c r="I327" i="10"/>
  <c r="E47" i="10" s="1"/>
  <c r="E47" i="15" s="1"/>
  <c r="E47" i="19" s="1"/>
  <c r="H47" i="10"/>
  <c r="M378" i="10"/>
  <c r="H90" i="10"/>
  <c r="I337" i="10"/>
  <c r="E57" i="10" s="1"/>
  <c r="E57" i="15" s="1"/>
  <c r="E57" i="19" s="1"/>
  <c r="H57" i="10"/>
  <c r="M359" i="10"/>
  <c r="H75" i="10"/>
  <c r="I326" i="10"/>
  <c r="E46" i="10" s="1"/>
  <c r="E46" i="15" s="1"/>
  <c r="E46" i="19" s="1"/>
  <c r="H46" i="10"/>
  <c r="N419" i="10"/>
  <c r="U419" i="10" s="1"/>
  <c r="J417" i="10"/>
  <c r="K417" i="10" s="1"/>
  <c r="M417" i="10" s="1"/>
  <c r="N417" i="10" s="1"/>
  <c r="U417" i="10" s="1"/>
  <c r="J421" i="10"/>
  <c r="K421" i="10" s="1"/>
  <c r="M421" i="10" s="1"/>
  <c r="N421" i="10" s="1"/>
  <c r="U421" i="10" s="1"/>
  <c r="J416" i="10"/>
  <c r="K416" i="10" s="1"/>
  <c r="M416" i="10" s="1"/>
  <c r="N416" i="10" s="1"/>
  <c r="U416" i="10" s="1"/>
  <c r="J411" i="10"/>
  <c r="K411" i="10" s="1"/>
  <c r="M411" i="10" s="1"/>
  <c r="J413" i="10"/>
  <c r="K413" i="10" s="1"/>
  <c r="M413" i="10" s="1"/>
  <c r="J412" i="10"/>
  <c r="K412" i="10" s="1"/>
  <c r="M412" i="10" s="1"/>
  <c r="J418" i="10"/>
  <c r="K418" i="10" s="1"/>
  <c r="M418" i="10" s="1"/>
  <c r="N422" i="10"/>
  <c r="U422" i="10" s="1"/>
  <c r="E89" i="10" l="1"/>
  <c r="E89" i="15" s="1"/>
  <c r="E89" i="19" s="1"/>
  <c r="E501" i="15"/>
  <c r="G501" i="15" s="1"/>
  <c r="E488" i="15"/>
  <c r="G488" i="15" s="1"/>
  <c r="E68" i="10"/>
  <c r="E68" i="15" s="1"/>
  <c r="E68" i="19" s="1"/>
  <c r="E484" i="15"/>
  <c r="G484" i="15" s="1"/>
  <c r="D350" i="19"/>
  <c r="D529" i="15"/>
  <c r="E95" i="10"/>
  <c r="E95" i="15" s="1"/>
  <c r="E95" i="19" s="1"/>
  <c r="E93" i="10"/>
  <c r="E93" i="15" s="1"/>
  <c r="E93" i="19" s="1"/>
  <c r="E508" i="15"/>
  <c r="G508" i="15" s="1"/>
  <c r="E51" i="15"/>
  <c r="E51" i="19" s="1"/>
  <c r="E80" i="10"/>
  <c r="E80" i="15" s="1"/>
  <c r="E80" i="19" s="1"/>
  <c r="E85" i="10"/>
  <c r="E85" i="15" s="1"/>
  <c r="E85" i="19" s="1"/>
  <c r="E483" i="15"/>
  <c r="G483" i="15" s="1"/>
  <c r="G499" i="15"/>
  <c r="C274" i="15"/>
  <c r="C276" i="19" s="1"/>
  <c r="E502" i="15"/>
  <c r="G502" i="15" s="1"/>
  <c r="E491" i="15"/>
  <c r="E78" i="10"/>
  <c r="E78" i="15" s="1"/>
  <c r="E78" i="19" s="1"/>
  <c r="E492" i="15"/>
  <c r="E75" i="10"/>
  <c r="E75" i="15" s="1"/>
  <c r="E75" i="19" s="1"/>
  <c r="E489" i="15"/>
  <c r="G489" i="15" s="1"/>
  <c r="E90" i="10"/>
  <c r="E90" i="15" s="1"/>
  <c r="E90" i="19" s="1"/>
  <c r="E504" i="15"/>
  <c r="G504" i="15" s="1"/>
  <c r="E81" i="10"/>
  <c r="E81" i="15" s="1"/>
  <c r="E81" i="19" s="1"/>
  <c r="E495" i="15"/>
  <c r="G495" i="15" s="1"/>
  <c r="E82" i="10"/>
  <c r="E82" i="15" s="1"/>
  <c r="E82" i="19" s="1"/>
  <c r="E496" i="15"/>
  <c r="G496" i="15" s="1"/>
  <c r="E86" i="10"/>
  <c r="E86" i="15" s="1"/>
  <c r="E86" i="19" s="1"/>
  <c r="E500" i="15"/>
  <c r="G500" i="15" s="1"/>
  <c r="E84" i="10"/>
  <c r="E84" i="15" s="1"/>
  <c r="E84" i="19" s="1"/>
  <c r="E498" i="15"/>
  <c r="G498" i="15" s="1"/>
  <c r="E73" i="10"/>
  <c r="E73" i="15" s="1"/>
  <c r="E73" i="19" s="1"/>
  <c r="E487" i="15"/>
  <c r="G487" i="15" s="1"/>
  <c r="E83" i="10"/>
  <c r="E83" i="15" s="1"/>
  <c r="E83" i="19" s="1"/>
  <c r="E497" i="15"/>
  <c r="G497" i="15" s="1"/>
  <c r="E71" i="10"/>
  <c r="E71" i="15" s="1"/>
  <c r="E71" i="19" s="1"/>
  <c r="E485" i="15"/>
  <c r="G485" i="15" s="1"/>
  <c r="S421" i="10"/>
  <c r="E110" i="10" s="1"/>
  <c r="E110" i="15" s="1"/>
  <c r="E110" i="19" s="1"/>
  <c r="H110" i="10"/>
  <c r="S417" i="10"/>
  <c r="E106" i="10" s="1"/>
  <c r="E106" i="15" s="1"/>
  <c r="E106" i="19" s="1"/>
  <c r="H106" i="10"/>
  <c r="S422" i="10"/>
  <c r="E111" i="10" s="1"/>
  <c r="E111" i="15" s="1"/>
  <c r="E111" i="19" s="1"/>
  <c r="H111" i="10"/>
  <c r="S419" i="10"/>
  <c r="E108" i="10" s="1"/>
  <c r="E108" i="15" s="1"/>
  <c r="E108" i="19" s="1"/>
  <c r="H108" i="10"/>
  <c r="S416" i="10"/>
  <c r="E105" i="10" s="1"/>
  <c r="E105" i="15" s="1"/>
  <c r="E105" i="19" s="1"/>
  <c r="H105" i="10"/>
  <c r="N413" i="10"/>
  <c r="U413" i="10" s="1"/>
  <c r="N418" i="10"/>
  <c r="U418" i="10" s="1"/>
  <c r="N411" i="10"/>
  <c r="U411" i="10" s="1"/>
  <c r="N412" i="10"/>
  <c r="U412" i="10" s="1"/>
  <c r="D351" i="19" l="1"/>
  <c r="F351" i="19" s="1"/>
  <c r="D352" i="19"/>
  <c r="D530" i="15"/>
  <c r="D531" i="15"/>
  <c r="G492" i="15"/>
  <c r="G491" i="15"/>
  <c r="G511" i="15"/>
  <c r="S411" i="10"/>
  <c r="E100" i="10" s="1"/>
  <c r="E100" i="15" s="1"/>
  <c r="E100" i="19" s="1"/>
  <c r="H100" i="10"/>
  <c r="S418" i="10"/>
  <c r="E107" i="10" s="1"/>
  <c r="E107" i="15" s="1"/>
  <c r="E107" i="19" s="1"/>
  <c r="H107" i="10"/>
  <c r="S413" i="10"/>
  <c r="E102" i="10" s="1"/>
  <c r="E102" i="15" s="1"/>
  <c r="E102" i="19" s="1"/>
  <c r="H102" i="10"/>
  <c r="S412" i="10"/>
  <c r="E101" i="10" s="1"/>
  <c r="E101" i="15" s="1"/>
  <c r="E101" i="19" s="1"/>
  <c r="H101" i="10"/>
  <c r="C273" i="15" l="1"/>
  <c r="C275" i="19" s="1"/>
  <c r="G513" i="15"/>
  <c r="H22" i="14" s="1"/>
  <c r="J46" i="14" s="1"/>
  <c r="J53" i="14" s="1"/>
  <c r="I56" i="14" s="1"/>
  <c r="H56" i="14" s="1"/>
  <c r="G510" i="15"/>
  <c r="C272" i="15" s="1"/>
  <c r="C274" i="19" s="1"/>
  <c r="B221" i="4"/>
  <c r="H326" i="10" s="1"/>
  <c r="D46" i="10" s="1"/>
  <c r="I321" i="10"/>
  <c r="G45" i="10" s="1"/>
  <c r="I320" i="10"/>
  <c r="G44" i="10" s="1"/>
  <c r="B220" i="4"/>
  <c r="G321" i="10" s="1"/>
  <c r="D45" i="10" s="1"/>
  <c r="C320" i="10"/>
  <c r="C321" i="10"/>
  <c r="B321" i="10"/>
  <c r="F321" i="10" s="1"/>
  <c r="C45" i="10" s="1"/>
  <c r="C45" i="15" s="1"/>
  <c r="C45" i="19" s="1"/>
  <c r="F320" i="10"/>
  <c r="C44" i="10" s="1"/>
  <c r="C44" i="15" s="1"/>
  <c r="C44" i="19" s="1"/>
  <c r="B292" i="4"/>
  <c r="D398" i="10" s="1"/>
  <c r="D96" i="10" s="1"/>
  <c r="O293" i="10"/>
  <c r="G5" i="10" s="1"/>
  <c r="O294" i="10"/>
  <c r="G6" i="10" s="1"/>
  <c r="O295" i="10"/>
  <c r="G7" i="10" s="1"/>
  <c r="O296" i="10"/>
  <c r="G8" i="10" s="1"/>
  <c r="O297" i="10"/>
  <c r="G9" i="10" s="1"/>
  <c r="O298" i="10"/>
  <c r="G10" i="10" s="1"/>
  <c r="O299" i="10"/>
  <c r="G11" i="10" s="1"/>
  <c r="O300" i="10"/>
  <c r="G12" i="10" s="1"/>
  <c r="O301" i="10"/>
  <c r="G13" i="10" s="1"/>
  <c r="O302" i="10"/>
  <c r="G14" i="10" s="1"/>
  <c r="O303" i="10"/>
  <c r="G15" i="10" s="1"/>
  <c r="O304" i="10"/>
  <c r="G16" i="10" s="1"/>
  <c r="O305" i="10"/>
  <c r="G17" i="10" s="1"/>
  <c r="O306" i="10"/>
  <c r="G18" i="10" s="1"/>
  <c r="O307" i="10"/>
  <c r="G19" i="10" s="1"/>
  <c r="O308" i="10"/>
  <c r="G20" i="10" s="1"/>
  <c r="O309" i="10"/>
  <c r="G21" i="10" s="1"/>
  <c r="O310" i="10"/>
  <c r="G22" i="10" s="1"/>
  <c r="O311" i="10"/>
  <c r="G23" i="10" s="1"/>
  <c r="O292" i="10"/>
  <c r="G4" i="10" s="1"/>
  <c r="D292" i="10"/>
  <c r="F292" i="10"/>
  <c r="G292" i="10" s="1"/>
  <c r="K292" i="10" s="1"/>
  <c r="D293" i="10"/>
  <c r="F293" i="10"/>
  <c r="G293" i="10" s="1"/>
  <c r="K293" i="10" s="1"/>
  <c r="D294" i="10"/>
  <c r="E435" i="15" s="1"/>
  <c r="J435" i="15" s="1"/>
  <c r="F294" i="10"/>
  <c r="G294" i="10" s="1"/>
  <c r="K294" i="10" s="1"/>
  <c r="D295" i="10"/>
  <c r="E436" i="15" s="1"/>
  <c r="J436" i="15" s="1"/>
  <c r="F295" i="10"/>
  <c r="G295" i="10" s="1"/>
  <c r="K295" i="10" s="1"/>
  <c r="D296" i="10"/>
  <c r="E437" i="15" s="1"/>
  <c r="J437" i="15" s="1"/>
  <c r="F296" i="10"/>
  <c r="G296" i="10" s="1"/>
  <c r="K296" i="10" s="1"/>
  <c r="D297" i="10"/>
  <c r="F297" i="10"/>
  <c r="G297" i="10" s="1"/>
  <c r="K297" i="10" s="1"/>
  <c r="D298" i="10"/>
  <c r="E439" i="15" s="1"/>
  <c r="J439" i="15" s="1"/>
  <c r="F298" i="10"/>
  <c r="G298" i="10" s="1"/>
  <c r="K298" i="10" s="1"/>
  <c r="D299" i="10"/>
  <c r="E440" i="15" s="1"/>
  <c r="J440" i="15" s="1"/>
  <c r="F299" i="10"/>
  <c r="G299" i="10" s="1"/>
  <c r="K299" i="10" s="1"/>
  <c r="D300" i="10"/>
  <c r="E441" i="15" s="1"/>
  <c r="J441" i="15" s="1"/>
  <c r="F300" i="10"/>
  <c r="G300" i="10" s="1"/>
  <c r="K300" i="10" s="1"/>
  <c r="D301" i="10"/>
  <c r="F301" i="10"/>
  <c r="G301" i="10" s="1"/>
  <c r="K301" i="10" s="1"/>
  <c r="D302" i="10"/>
  <c r="E443" i="15" s="1"/>
  <c r="J443" i="15" s="1"/>
  <c r="F302" i="10"/>
  <c r="G302" i="10" s="1"/>
  <c r="K302" i="10" s="1"/>
  <c r="D303" i="10"/>
  <c r="E444" i="15" s="1"/>
  <c r="J444" i="15" s="1"/>
  <c r="F303" i="10"/>
  <c r="G303" i="10" s="1"/>
  <c r="K303" i="10" s="1"/>
  <c r="D304" i="10"/>
  <c r="E445" i="15" s="1"/>
  <c r="J445" i="15" s="1"/>
  <c r="F304" i="10"/>
  <c r="H304" i="10" s="1"/>
  <c r="G445" i="15" s="1"/>
  <c r="H445" i="15" s="1"/>
  <c r="D305" i="10"/>
  <c r="F305" i="10"/>
  <c r="G305" i="10" s="1"/>
  <c r="K305" i="10" s="1"/>
  <c r="D306" i="10"/>
  <c r="E447" i="15" s="1"/>
  <c r="J447" i="15" s="1"/>
  <c r="F306" i="10"/>
  <c r="G306" i="10" s="1"/>
  <c r="K306" i="10" s="1"/>
  <c r="D307" i="10"/>
  <c r="E448" i="15" s="1"/>
  <c r="J448" i="15" s="1"/>
  <c r="F307" i="10"/>
  <c r="G307" i="10" s="1"/>
  <c r="K307" i="10" s="1"/>
  <c r="D308" i="10"/>
  <c r="F308" i="10"/>
  <c r="G308" i="10" s="1"/>
  <c r="K308" i="10" s="1"/>
  <c r="D309" i="10"/>
  <c r="I309" i="10" s="1"/>
  <c r="F309" i="10"/>
  <c r="G309" i="10" s="1"/>
  <c r="K309" i="10" s="1"/>
  <c r="D310" i="10"/>
  <c r="F310" i="10"/>
  <c r="G310" i="10" s="1"/>
  <c r="K310" i="10" s="1"/>
  <c r="D311" i="10"/>
  <c r="F311" i="10"/>
  <c r="G311" i="10" s="1"/>
  <c r="K311" i="10" s="1"/>
  <c r="C284" i="10"/>
  <c r="C293" i="10"/>
  <c r="C294" i="10"/>
  <c r="C295" i="10"/>
  <c r="C296" i="10"/>
  <c r="C297" i="10"/>
  <c r="C298" i="10"/>
  <c r="C299" i="10"/>
  <c r="C300" i="10"/>
  <c r="C301" i="10"/>
  <c r="C302" i="10"/>
  <c r="C303" i="10"/>
  <c r="C304" i="10"/>
  <c r="C305" i="10"/>
  <c r="C306" i="10"/>
  <c r="C307" i="10"/>
  <c r="C308" i="10"/>
  <c r="J308" i="10" s="1"/>
  <c r="C309" i="10"/>
  <c r="J309" i="10" s="1"/>
  <c r="C310" i="10"/>
  <c r="J310" i="10" s="1"/>
  <c r="C311" i="10"/>
  <c r="J311" i="10" s="1"/>
  <c r="C292" i="10"/>
  <c r="C287" i="10"/>
  <c r="C288" i="10"/>
  <c r="C286" i="10"/>
  <c r="C285" i="10"/>
  <c r="B286" i="10"/>
  <c r="B288" i="10"/>
  <c r="B287" i="10"/>
  <c r="B285" i="10"/>
  <c r="I48" i="1"/>
  <c r="I49" i="1"/>
  <c r="I50" i="1"/>
  <c r="I51" i="1"/>
  <c r="I52" i="1"/>
  <c r="I53" i="1"/>
  <c r="I47" i="1"/>
  <c r="I39" i="1"/>
  <c r="I40" i="1"/>
  <c r="I41" i="1"/>
  <c r="I42" i="1"/>
  <c r="I43" i="1"/>
  <c r="I44" i="1"/>
  <c r="I45" i="1"/>
  <c r="I54" i="1"/>
  <c r="I55" i="1"/>
  <c r="I56" i="1"/>
  <c r="I57" i="1"/>
  <c r="I46" i="1"/>
  <c r="I38" i="1"/>
  <c r="AO175" i="7"/>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6" i="4"/>
  <c r="B189" i="4" l="1"/>
  <c r="G280" i="10"/>
  <c r="D96" i="15"/>
  <c r="D96" i="19" s="1"/>
  <c r="D46" i="15"/>
  <c r="D46" i="19" s="1"/>
  <c r="D45" i="15"/>
  <c r="D45" i="19" s="1"/>
  <c r="K445" i="15"/>
  <c r="J306" i="10"/>
  <c r="D447" i="15"/>
  <c r="J298" i="10"/>
  <c r="D439" i="15"/>
  <c r="I305" i="10"/>
  <c r="E446" i="15"/>
  <c r="J446" i="15" s="1"/>
  <c r="I297" i="10"/>
  <c r="E438" i="15"/>
  <c r="J438" i="15" s="1"/>
  <c r="I293" i="10"/>
  <c r="E434" i="15"/>
  <c r="J434" i="15" s="1"/>
  <c r="J305" i="10"/>
  <c r="D446" i="15"/>
  <c r="J301" i="10"/>
  <c r="D442" i="15"/>
  <c r="J297" i="10"/>
  <c r="D438" i="15"/>
  <c r="J293" i="10"/>
  <c r="D434" i="15"/>
  <c r="J292" i="10"/>
  <c r="D433" i="15"/>
  <c r="J304" i="10"/>
  <c r="D445" i="15"/>
  <c r="J300" i="10"/>
  <c r="D441" i="15"/>
  <c r="J296" i="10"/>
  <c r="D437" i="15"/>
  <c r="I292" i="10"/>
  <c r="E433" i="15"/>
  <c r="J433" i="15" s="1"/>
  <c r="J302" i="10"/>
  <c r="D443" i="15"/>
  <c r="J294" i="10"/>
  <c r="D435" i="15"/>
  <c r="I301" i="10"/>
  <c r="U301" i="10" s="1"/>
  <c r="A67" i="12" s="1"/>
  <c r="E442" i="15"/>
  <c r="J442" i="15" s="1"/>
  <c r="J307" i="10"/>
  <c r="D448" i="15"/>
  <c r="J303" i="10"/>
  <c r="D444" i="15"/>
  <c r="J299" i="10"/>
  <c r="D440" i="15"/>
  <c r="J295" i="10"/>
  <c r="D436" i="15"/>
  <c r="H321" i="10"/>
  <c r="E45" i="10" s="1"/>
  <c r="E45" i="15" s="1"/>
  <c r="E45" i="19" s="1"/>
  <c r="E321" i="10"/>
  <c r="J321" i="10" s="1"/>
  <c r="H45" i="10" s="1"/>
  <c r="H320" i="10"/>
  <c r="E44" i="10" s="1"/>
  <c r="E44" i="15" s="1"/>
  <c r="E44" i="19" s="1"/>
  <c r="E320" i="10"/>
  <c r="J320" i="10" s="1"/>
  <c r="H44" i="10" s="1"/>
  <c r="I299" i="10"/>
  <c r="I311" i="10"/>
  <c r="I307" i="10"/>
  <c r="I303" i="10"/>
  <c r="I295" i="10"/>
  <c r="I310" i="10"/>
  <c r="I308" i="10"/>
  <c r="I306" i="10"/>
  <c r="I304" i="10"/>
  <c r="I302" i="10"/>
  <c r="I300" i="10"/>
  <c r="I298" i="10"/>
  <c r="I296" i="10"/>
  <c r="I294" i="10"/>
  <c r="P309" i="10"/>
  <c r="H21" i="10" s="1"/>
  <c r="U309" i="10"/>
  <c r="A75" i="12" s="1"/>
  <c r="R308" i="10"/>
  <c r="D40" i="10" s="1"/>
  <c r="M308" i="10"/>
  <c r="D20" i="10" s="1"/>
  <c r="B308" i="10"/>
  <c r="T308" i="10" s="1"/>
  <c r="G40" i="10" s="1"/>
  <c r="B443" i="10"/>
  <c r="Q443" i="10" s="1"/>
  <c r="C128" i="10" s="1"/>
  <c r="C128" i="15" s="1"/>
  <c r="C128" i="19" s="1"/>
  <c r="B446" i="10"/>
  <c r="Q446" i="10" s="1"/>
  <c r="C131" i="10" s="1"/>
  <c r="C131" i="15" s="1"/>
  <c r="C131" i="19" s="1"/>
  <c r="B445" i="10"/>
  <c r="Q445" i="10" s="1"/>
  <c r="C130" i="10" s="1"/>
  <c r="C130" i="15" s="1"/>
  <c r="C130" i="19" s="1"/>
  <c r="B444" i="10"/>
  <c r="Q444" i="10" s="1"/>
  <c r="C129" i="10" s="1"/>
  <c r="C129" i="15" s="1"/>
  <c r="C129" i="19" s="1"/>
  <c r="M307" i="10"/>
  <c r="D19" i="10" s="1"/>
  <c r="R307" i="10"/>
  <c r="D39" i="10" s="1"/>
  <c r="M299" i="10"/>
  <c r="D11" i="10" s="1"/>
  <c r="R299" i="10"/>
  <c r="D31" i="10" s="1"/>
  <c r="B299" i="10"/>
  <c r="B431" i="10"/>
  <c r="Q431" i="10" s="1"/>
  <c r="C116" i="10" s="1"/>
  <c r="C116" i="15" s="1"/>
  <c r="C116" i="19" s="1"/>
  <c r="B433" i="10"/>
  <c r="Q433" i="10" s="1"/>
  <c r="C118" i="10" s="1"/>
  <c r="C118" i="15" s="1"/>
  <c r="C118" i="19" s="1"/>
  <c r="B434" i="10"/>
  <c r="Q434" i="10" s="1"/>
  <c r="C119" i="10" s="1"/>
  <c r="C119" i="15" s="1"/>
  <c r="C119" i="19" s="1"/>
  <c r="B432" i="10"/>
  <c r="Q432" i="10" s="1"/>
  <c r="C117" i="10" s="1"/>
  <c r="C117" i="15" s="1"/>
  <c r="C117" i="19" s="1"/>
  <c r="M310" i="10"/>
  <c r="D22" i="10" s="1"/>
  <c r="R310" i="10"/>
  <c r="D42" i="10" s="1"/>
  <c r="M306" i="10"/>
  <c r="D18" i="10" s="1"/>
  <c r="R306" i="10"/>
  <c r="D38" i="10" s="1"/>
  <c r="M302" i="10"/>
  <c r="D14" i="10" s="1"/>
  <c r="R302" i="10"/>
  <c r="D34" i="10" s="1"/>
  <c r="M298" i="10"/>
  <c r="D10" i="10" s="1"/>
  <c r="R298" i="10"/>
  <c r="D30" i="10" s="1"/>
  <c r="M294" i="10"/>
  <c r="D6" i="10" s="1"/>
  <c r="R294" i="10"/>
  <c r="D26" i="10" s="1"/>
  <c r="R304" i="10"/>
  <c r="D36" i="10" s="1"/>
  <c r="M304" i="10"/>
  <c r="D16" i="10" s="1"/>
  <c r="R300" i="10"/>
  <c r="D32" i="10" s="1"/>
  <c r="M300" i="10"/>
  <c r="D12" i="10" s="1"/>
  <c r="B295" i="10"/>
  <c r="B428" i="10"/>
  <c r="Q428" i="10" s="1"/>
  <c r="C113" i="10" s="1"/>
  <c r="C113" i="15" s="1"/>
  <c r="C113" i="19" s="1"/>
  <c r="B427" i="10"/>
  <c r="Q427" i="10" s="1"/>
  <c r="C112" i="10" s="1"/>
  <c r="C112" i="15" s="1"/>
  <c r="C112" i="19" s="1"/>
  <c r="B430" i="10"/>
  <c r="Q430" i="10" s="1"/>
  <c r="C115" i="10" s="1"/>
  <c r="C115" i="15" s="1"/>
  <c r="C115" i="19" s="1"/>
  <c r="B429" i="10"/>
  <c r="Q429" i="10" s="1"/>
  <c r="C114" i="10" s="1"/>
  <c r="C114" i="15" s="1"/>
  <c r="C114" i="19" s="1"/>
  <c r="M309" i="10"/>
  <c r="D21" i="10" s="1"/>
  <c r="R309" i="10"/>
  <c r="D41" i="10" s="1"/>
  <c r="M305" i="10"/>
  <c r="D17" i="10" s="1"/>
  <c r="R305" i="10"/>
  <c r="D37" i="10" s="1"/>
  <c r="M301" i="10"/>
  <c r="D13" i="10" s="1"/>
  <c r="R301" i="10"/>
  <c r="D33" i="10" s="1"/>
  <c r="M297" i="10"/>
  <c r="D9" i="10" s="1"/>
  <c r="R297" i="10"/>
  <c r="D29" i="10" s="1"/>
  <c r="M293" i="10"/>
  <c r="D5" i="10" s="1"/>
  <c r="R293" i="10"/>
  <c r="D25" i="10" s="1"/>
  <c r="B303" i="10"/>
  <c r="B439" i="10"/>
  <c r="Q439" i="10" s="1"/>
  <c r="C124" i="10" s="1"/>
  <c r="C124" i="15" s="1"/>
  <c r="C124" i="19" s="1"/>
  <c r="B435" i="10"/>
  <c r="Q435" i="10" s="1"/>
  <c r="C120" i="10" s="1"/>
  <c r="C120" i="15" s="1"/>
  <c r="C120" i="19" s="1"/>
  <c r="B442" i="10"/>
  <c r="Q442" i="10" s="1"/>
  <c r="C127" i="10" s="1"/>
  <c r="C127" i="15" s="1"/>
  <c r="C127" i="19" s="1"/>
  <c r="B438" i="10"/>
  <c r="Q438" i="10" s="1"/>
  <c r="C123" i="10" s="1"/>
  <c r="C123" i="15" s="1"/>
  <c r="C123" i="19" s="1"/>
  <c r="B437" i="10"/>
  <c r="Q437" i="10" s="1"/>
  <c r="C122" i="10" s="1"/>
  <c r="C122" i="15" s="1"/>
  <c r="C122" i="19" s="1"/>
  <c r="B441" i="10"/>
  <c r="Q441" i="10" s="1"/>
  <c r="C126" i="10" s="1"/>
  <c r="C126" i="15" s="1"/>
  <c r="C126" i="19" s="1"/>
  <c r="B440" i="10"/>
  <c r="Q440" i="10" s="1"/>
  <c r="C125" i="10" s="1"/>
  <c r="C125" i="15" s="1"/>
  <c r="C125" i="19" s="1"/>
  <c r="B436" i="10"/>
  <c r="Q436" i="10" s="1"/>
  <c r="C121" i="10" s="1"/>
  <c r="C121" i="15" s="1"/>
  <c r="C121" i="19" s="1"/>
  <c r="R296" i="10"/>
  <c r="D28" i="10" s="1"/>
  <c r="M296" i="10"/>
  <c r="D8" i="10" s="1"/>
  <c r="D8" i="15" s="1"/>
  <c r="D8" i="19" s="1"/>
  <c r="M311" i="10"/>
  <c r="D23" i="10" s="1"/>
  <c r="R311" i="10"/>
  <c r="D43" i="10" s="1"/>
  <c r="M303" i="10"/>
  <c r="D15" i="10" s="1"/>
  <c r="R303" i="10"/>
  <c r="D35" i="10" s="1"/>
  <c r="M295" i="10"/>
  <c r="D7" i="10" s="1"/>
  <c r="D7" i="15" s="1"/>
  <c r="D7" i="19" s="1"/>
  <c r="R295" i="10"/>
  <c r="D27" i="10" s="1"/>
  <c r="M292" i="10"/>
  <c r="D4" i="10" s="1"/>
  <c r="R292" i="10"/>
  <c r="D24" i="10" s="1"/>
  <c r="E302" i="10"/>
  <c r="F443" i="15" s="1"/>
  <c r="I68" i="12"/>
  <c r="E437" i="10" s="1"/>
  <c r="E292" i="10"/>
  <c r="F433" i="15" s="1"/>
  <c r="I58" i="12"/>
  <c r="E427" i="10" s="1"/>
  <c r="E309" i="10"/>
  <c r="I75" i="12"/>
  <c r="E444" i="10" s="1"/>
  <c r="E297" i="10"/>
  <c r="F438" i="15" s="1"/>
  <c r="I63" i="12"/>
  <c r="E432" i="10" s="1"/>
  <c r="E293" i="10"/>
  <c r="F434" i="15" s="1"/>
  <c r="I59" i="12"/>
  <c r="E428" i="10" s="1"/>
  <c r="E305" i="10"/>
  <c r="F446" i="15" s="1"/>
  <c r="I71" i="12"/>
  <c r="E440" i="10" s="1"/>
  <c r="E298" i="10"/>
  <c r="F439" i="15" s="1"/>
  <c r="I64" i="12"/>
  <c r="E433" i="10" s="1"/>
  <c r="E306" i="10"/>
  <c r="F447" i="15" s="1"/>
  <c r="I72" i="12"/>
  <c r="E441" i="10" s="1"/>
  <c r="E308" i="10"/>
  <c r="I74" i="12"/>
  <c r="E443" i="10" s="1"/>
  <c r="E296" i="10"/>
  <c r="F437" i="15" s="1"/>
  <c r="I62" i="12"/>
  <c r="E431" i="10" s="1"/>
  <c r="E301" i="10"/>
  <c r="F442" i="15" s="1"/>
  <c r="I67" i="12"/>
  <c r="E436" i="10" s="1"/>
  <c r="E304" i="10"/>
  <c r="F445" i="15" s="1"/>
  <c r="I70" i="12"/>
  <c r="E439" i="10" s="1"/>
  <c r="E310" i="10"/>
  <c r="I76" i="12"/>
  <c r="E445" i="10" s="1"/>
  <c r="E294" i="10"/>
  <c r="F435" i="15" s="1"/>
  <c r="I60" i="12"/>
  <c r="E429" i="10" s="1"/>
  <c r="E300" i="10"/>
  <c r="F441" i="15" s="1"/>
  <c r="I66" i="12"/>
  <c r="E435" i="10" s="1"/>
  <c r="E311" i="10"/>
  <c r="I77" i="12"/>
  <c r="E446" i="10" s="1"/>
  <c r="E299" i="10"/>
  <c r="F440" i="15" s="1"/>
  <c r="I65" i="12"/>
  <c r="E434" i="10" s="1"/>
  <c r="E295" i="10"/>
  <c r="F436" i="15" s="1"/>
  <c r="I61" i="12"/>
  <c r="E430" i="10" s="1"/>
  <c r="E307" i="10"/>
  <c r="F448" i="15" s="1"/>
  <c r="I73" i="12"/>
  <c r="E442" i="10" s="1"/>
  <c r="E303" i="10"/>
  <c r="F444" i="15" s="1"/>
  <c r="I69" i="12"/>
  <c r="E438" i="10" s="1"/>
  <c r="H307" i="10"/>
  <c r="G448" i="15" s="1"/>
  <c r="H448" i="15" s="1"/>
  <c r="K448" i="15" s="1"/>
  <c r="H299" i="10"/>
  <c r="G440" i="15" s="1"/>
  <c r="H440" i="15" s="1"/>
  <c r="K440" i="15" s="1"/>
  <c r="G304" i="10"/>
  <c r="K304" i="10" s="1"/>
  <c r="H292" i="10"/>
  <c r="G433" i="15" s="1"/>
  <c r="H433" i="15" s="1"/>
  <c r="H296" i="10"/>
  <c r="G437" i="15" s="1"/>
  <c r="H437" i="15" s="1"/>
  <c r="K437" i="15" s="1"/>
  <c r="H311" i="10"/>
  <c r="H303" i="10"/>
  <c r="G444" i="15" s="1"/>
  <c r="H444" i="15" s="1"/>
  <c r="K444" i="15" s="1"/>
  <c r="H295" i="10"/>
  <c r="G436" i="15" s="1"/>
  <c r="H436" i="15" s="1"/>
  <c r="K436" i="15" s="1"/>
  <c r="B309" i="10"/>
  <c r="H308" i="10"/>
  <c r="H300" i="10"/>
  <c r="G441" i="15" s="1"/>
  <c r="H441" i="15" s="1"/>
  <c r="K441" i="15" s="1"/>
  <c r="H310" i="10"/>
  <c r="H306" i="10"/>
  <c r="G447" i="15" s="1"/>
  <c r="H447" i="15" s="1"/>
  <c r="K447" i="15" s="1"/>
  <c r="H302" i="10"/>
  <c r="G443" i="15" s="1"/>
  <c r="H443" i="15" s="1"/>
  <c r="K443" i="15" s="1"/>
  <c r="H298" i="10"/>
  <c r="G439" i="15" s="1"/>
  <c r="H439" i="15" s="1"/>
  <c r="K439" i="15" s="1"/>
  <c r="H294" i="10"/>
  <c r="G435" i="15" s="1"/>
  <c r="H435" i="15" s="1"/>
  <c r="K435" i="15" s="1"/>
  <c r="H309" i="10"/>
  <c r="H305" i="10"/>
  <c r="G446" i="15" s="1"/>
  <c r="H446" i="15" s="1"/>
  <c r="H301" i="10"/>
  <c r="G442" i="15" s="1"/>
  <c r="H442" i="15" s="1"/>
  <c r="H297" i="10"/>
  <c r="G438" i="15" s="1"/>
  <c r="H438" i="15" s="1"/>
  <c r="H293" i="10"/>
  <c r="G434" i="15" s="1"/>
  <c r="H434" i="15" s="1"/>
  <c r="B305" i="10"/>
  <c r="C446" i="15" s="1"/>
  <c r="B311" i="10"/>
  <c r="B310" i="10"/>
  <c r="B302" i="10"/>
  <c r="C443" i="15" s="1"/>
  <c r="B294" i="10"/>
  <c r="C435" i="15" s="1"/>
  <c r="B301" i="10"/>
  <c r="C442" i="15" s="1"/>
  <c r="B306" i="10"/>
  <c r="C447" i="15" s="1"/>
  <c r="B297" i="10"/>
  <c r="C438" i="15" s="1"/>
  <c r="B292" i="10"/>
  <c r="C433" i="15" s="1"/>
  <c r="B296" i="10"/>
  <c r="C437" i="15" s="1"/>
  <c r="B300" i="10"/>
  <c r="C441" i="15" s="1"/>
  <c r="B304" i="10"/>
  <c r="C445" i="15" s="1"/>
  <c r="B298" i="10"/>
  <c r="C439" i="15" s="1"/>
  <c r="B293" i="10"/>
  <c r="C434" i="15" s="1"/>
  <c r="B307" i="10"/>
  <c r="C448" i="15" s="1"/>
  <c r="G2" i="10"/>
  <c r="AN10" i="7"/>
  <c r="AN11" i="7"/>
  <c r="AN12" i="7"/>
  <c r="AN13" i="7"/>
  <c r="AN14" i="7"/>
  <c r="AN15" i="7"/>
  <c r="AN16" i="7"/>
  <c r="AN17" i="7"/>
  <c r="AN18" i="7"/>
  <c r="AN19" i="7"/>
  <c r="AN20" i="7"/>
  <c r="AN21" i="7"/>
  <c r="AN22" i="7"/>
  <c r="AN23" i="7"/>
  <c r="AN24" i="7"/>
  <c r="AN9" i="7"/>
  <c r="K23" i="10" s="1"/>
  <c r="AN8" i="7"/>
  <c r="AN7" i="7"/>
  <c r="K3" i="10" s="1"/>
  <c r="AN3" i="7"/>
  <c r="AN4" i="7"/>
  <c r="AN5" i="7"/>
  <c r="AN6" i="7"/>
  <c r="AN2" i="7"/>
  <c r="B190" i="4"/>
  <c r="E278" i="10"/>
  <c r="F279" i="10"/>
  <c r="G279" i="10" s="1"/>
  <c r="E279" i="10"/>
  <c r="C279" i="10"/>
  <c r="B226" i="4"/>
  <c r="H331" i="10" s="1"/>
  <c r="D51" i="10" s="1"/>
  <c r="B227" i="4"/>
  <c r="H332" i="10" s="1"/>
  <c r="D52" i="10" s="1"/>
  <c r="B228" i="4"/>
  <c r="H333" i="10" s="1"/>
  <c r="D53" i="10" s="1"/>
  <c r="B223" i="4"/>
  <c r="H328" i="10" s="1"/>
  <c r="D48" i="10" s="1"/>
  <c r="D206" i="4"/>
  <c r="D207" i="4"/>
  <c r="D208" i="4"/>
  <c r="D209" i="4"/>
  <c r="D210" i="4"/>
  <c r="D211" i="4"/>
  <c r="D212" i="4"/>
  <c r="D213" i="4"/>
  <c r="D214" i="4"/>
  <c r="D215" i="4"/>
  <c r="D216" i="4"/>
  <c r="D217" i="4"/>
  <c r="D218" i="4"/>
  <c r="B219" i="4"/>
  <c r="B273" i="4"/>
  <c r="B274" i="4"/>
  <c r="B275" i="4"/>
  <c r="B276" i="4"/>
  <c r="B278" i="4"/>
  <c r="B279" i="4"/>
  <c r="B280" i="4"/>
  <c r="B281" i="4"/>
  <c r="B282" i="4"/>
  <c r="B283" i="4"/>
  <c r="B284" i="4"/>
  <c r="B285" i="4"/>
  <c r="B286" i="4"/>
  <c r="B288" i="4"/>
  <c r="B289" i="4"/>
  <c r="B290" i="4"/>
  <c r="B291" i="4"/>
  <c r="B272" i="4"/>
  <c r="J280" i="10" l="1"/>
  <c r="U292" i="10"/>
  <c r="A58" i="12" s="1"/>
  <c r="F66" i="10"/>
  <c r="F50" i="10"/>
  <c r="F54" i="10"/>
  <c r="F105" i="10"/>
  <c r="F57" i="10"/>
  <c r="F58" i="10"/>
  <c r="F94" i="10"/>
  <c r="F46" i="10"/>
  <c r="F56" i="10"/>
  <c r="F113" i="10"/>
  <c r="F157" i="10"/>
  <c r="F108" i="10"/>
  <c r="F182" i="10"/>
  <c r="F146" i="10"/>
  <c r="F125" i="10"/>
  <c r="F140" i="10"/>
  <c r="F156" i="10"/>
  <c r="F135" i="10"/>
  <c r="F45" i="10"/>
  <c r="F69" i="10"/>
  <c r="F92" i="10"/>
  <c r="F80" i="10"/>
  <c r="F124" i="10"/>
  <c r="F138" i="10"/>
  <c r="F118" i="10"/>
  <c r="F179" i="10"/>
  <c r="F147" i="10"/>
  <c r="F112" i="10"/>
  <c r="F181" i="10"/>
  <c r="F102" i="10"/>
  <c r="F131" i="10"/>
  <c r="F174" i="10"/>
  <c r="F79" i="10"/>
  <c r="F114" i="10"/>
  <c r="F145" i="10"/>
  <c r="F116" i="10"/>
  <c r="F62" i="10"/>
  <c r="F60" i="10"/>
  <c r="F134" i="10"/>
  <c r="F132" i="10"/>
  <c r="F90" i="10"/>
  <c r="F87" i="10"/>
  <c r="F72" i="10"/>
  <c r="F159" i="10"/>
  <c r="F167" i="10"/>
  <c r="F100" i="10"/>
  <c r="F153" i="10"/>
  <c r="F183" i="10"/>
  <c r="F161" i="10"/>
  <c r="F143" i="10"/>
  <c r="F103" i="10"/>
  <c r="F121" i="10"/>
  <c r="F139" i="10"/>
  <c r="F101" i="10"/>
  <c r="F141" i="10"/>
  <c r="F67" i="10"/>
  <c r="F96" i="10"/>
  <c r="F71" i="10"/>
  <c r="F55" i="10"/>
  <c r="F82" i="10"/>
  <c r="F68" i="10"/>
  <c r="F47" i="10"/>
  <c r="F164" i="10"/>
  <c r="F173" i="10"/>
  <c r="F168" i="10"/>
  <c r="F111" i="10"/>
  <c r="F155" i="10"/>
  <c r="F178" i="10"/>
  <c r="F144" i="10"/>
  <c r="F93" i="10"/>
  <c r="F76" i="10"/>
  <c r="F74" i="10"/>
  <c r="F83" i="10"/>
  <c r="F85" i="10"/>
  <c r="F95" i="10"/>
  <c r="F75" i="10"/>
  <c r="F115" i="10"/>
  <c r="F129" i="10"/>
  <c r="F158" i="10"/>
  <c r="F165" i="10"/>
  <c r="F160" i="10"/>
  <c r="F126" i="10"/>
  <c r="F177" i="10"/>
  <c r="F123" i="10"/>
  <c r="F91" i="10"/>
  <c r="F127" i="10"/>
  <c r="F99" i="10"/>
  <c r="F170" i="10"/>
  <c r="F162" i="10"/>
  <c r="F104" i="10"/>
  <c r="F180" i="10"/>
  <c r="F97" i="10"/>
  <c r="F152" i="10"/>
  <c r="F172" i="10"/>
  <c r="F149" i="10"/>
  <c r="F137" i="10"/>
  <c r="F117" i="10"/>
  <c r="F98" i="10"/>
  <c r="F61" i="10"/>
  <c r="F63" i="10"/>
  <c r="F133" i="10"/>
  <c r="F49" i="10"/>
  <c r="F78" i="10"/>
  <c r="F89" i="10"/>
  <c r="F81" i="10"/>
  <c r="F77" i="10"/>
  <c r="F70" i="10"/>
  <c r="F73" i="10"/>
  <c r="F84" i="10"/>
  <c r="F88" i="10"/>
  <c r="F86" i="10"/>
  <c r="F151" i="10"/>
  <c r="F107" i="10"/>
  <c r="F119" i="10"/>
  <c r="F154" i="10"/>
  <c r="F166" i="10"/>
  <c r="F128" i="10"/>
  <c r="F176" i="10"/>
  <c r="F122" i="10"/>
  <c r="F106" i="10"/>
  <c r="F150" i="10"/>
  <c r="F120" i="10"/>
  <c r="F169" i="10"/>
  <c r="F130" i="10"/>
  <c r="F171" i="10"/>
  <c r="F110" i="10"/>
  <c r="F109" i="10"/>
  <c r="F163" i="10"/>
  <c r="F142" i="10"/>
  <c r="F184" i="10"/>
  <c r="F175" i="10"/>
  <c r="F148" i="10"/>
  <c r="F59" i="10"/>
  <c r="F65" i="10"/>
  <c r="F64" i="10"/>
  <c r="F136" i="10"/>
  <c r="U293" i="10"/>
  <c r="D14" i="15"/>
  <c r="D14" i="19" s="1"/>
  <c r="F14" i="10"/>
  <c r="D22" i="15"/>
  <c r="D22" i="19" s="1"/>
  <c r="F22" i="10"/>
  <c r="D39" i="15"/>
  <c r="D39" i="19" s="1"/>
  <c r="F39" i="10"/>
  <c r="D40" i="15"/>
  <c r="D40" i="19" s="1"/>
  <c r="F40" i="10"/>
  <c r="D27" i="15"/>
  <c r="D27" i="19" s="1"/>
  <c r="F27" i="10"/>
  <c r="D43" i="15"/>
  <c r="D43" i="19" s="1"/>
  <c r="F43" i="10"/>
  <c r="D9" i="15"/>
  <c r="D9" i="19" s="1"/>
  <c r="F9" i="10"/>
  <c r="D17" i="15"/>
  <c r="D17" i="19" s="1"/>
  <c r="F17" i="10"/>
  <c r="D12" i="15"/>
  <c r="D12" i="19" s="1"/>
  <c r="F12" i="10"/>
  <c r="D26" i="15"/>
  <c r="D26" i="19" s="1"/>
  <c r="F26" i="10"/>
  <c r="D34" i="15"/>
  <c r="D34" i="19" s="1"/>
  <c r="F34" i="10"/>
  <c r="D42" i="15"/>
  <c r="D42" i="19" s="1"/>
  <c r="F42" i="10"/>
  <c r="D11" i="15"/>
  <c r="D11" i="19" s="1"/>
  <c r="F11" i="10"/>
  <c r="D20" i="15"/>
  <c r="D20" i="19" s="1"/>
  <c r="F20" i="10"/>
  <c r="F7" i="10"/>
  <c r="D25" i="15"/>
  <c r="D25" i="19" s="1"/>
  <c r="F25" i="10"/>
  <c r="D33" i="15"/>
  <c r="D33" i="19" s="1"/>
  <c r="F33" i="10"/>
  <c r="D41" i="15"/>
  <c r="D41" i="19" s="1"/>
  <c r="F41" i="10"/>
  <c r="D32" i="15"/>
  <c r="D32" i="19" s="1"/>
  <c r="F32" i="10"/>
  <c r="D52" i="15"/>
  <c r="D52" i="19" s="1"/>
  <c r="F52" i="10"/>
  <c r="D24" i="15"/>
  <c r="D24" i="19" s="1"/>
  <c r="F24" i="10"/>
  <c r="D5" i="15"/>
  <c r="D5" i="19" s="1"/>
  <c r="F5" i="10"/>
  <c r="D13" i="15"/>
  <c r="D13" i="19" s="1"/>
  <c r="F13" i="10"/>
  <c r="D21" i="15"/>
  <c r="D21" i="19" s="1"/>
  <c r="F21" i="10"/>
  <c r="D16" i="15"/>
  <c r="D16" i="19" s="1"/>
  <c r="F16" i="10"/>
  <c r="D30" i="15"/>
  <c r="D30" i="19" s="1"/>
  <c r="F30" i="10"/>
  <c r="D38" i="15"/>
  <c r="D38" i="19" s="1"/>
  <c r="F38" i="10"/>
  <c r="D19" i="15"/>
  <c r="D19" i="19" s="1"/>
  <c r="P305" i="10"/>
  <c r="H17" i="10" s="1"/>
  <c r="D48" i="15"/>
  <c r="D48" i="19" s="1"/>
  <c r="F48" i="10"/>
  <c r="D53" i="15"/>
  <c r="D53" i="19" s="1"/>
  <c r="F53" i="10"/>
  <c r="D23" i="15"/>
  <c r="D23" i="19" s="1"/>
  <c r="F23" i="10"/>
  <c r="D6" i="15"/>
  <c r="D6" i="19" s="1"/>
  <c r="F6" i="10"/>
  <c r="D35" i="15"/>
  <c r="D35" i="19" s="1"/>
  <c r="F35" i="10"/>
  <c r="F8" i="10"/>
  <c r="D51" i="15"/>
  <c r="D51" i="19" s="1"/>
  <c r="F51" i="10"/>
  <c r="D4" i="15"/>
  <c r="D4" i="19" s="1"/>
  <c r="F4" i="10"/>
  <c r="D15" i="15"/>
  <c r="D15" i="19" s="1"/>
  <c r="F15" i="10"/>
  <c r="D28" i="15"/>
  <c r="D28" i="19" s="1"/>
  <c r="F28" i="10"/>
  <c r="D29" i="15"/>
  <c r="D29" i="19" s="1"/>
  <c r="F29" i="10"/>
  <c r="D37" i="15"/>
  <c r="D37" i="19" s="1"/>
  <c r="F37" i="10"/>
  <c r="D36" i="15"/>
  <c r="D36" i="19" s="1"/>
  <c r="F36" i="10"/>
  <c r="D10" i="15"/>
  <c r="D10" i="19" s="1"/>
  <c r="F10" i="10"/>
  <c r="D18" i="15"/>
  <c r="D18" i="19" s="1"/>
  <c r="F18" i="10"/>
  <c r="D31" i="15"/>
  <c r="D31" i="19" s="1"/>
  <c r="F31" i="10"/>
  <c r="I79" i="10"/>
  <c r="I79" i="15" s="1"/>
  <c r="I79" i="19" s="1"/>
  <c r="K12" i="10"/>
  <c r="K21" i="10"/>
  <c r="K7" i="10"/>
  <c r="K50" i="10"/>
  <c r="K49" i="10"/>
  <c r="K16" i="10"/>
  <c r="K6" i="10"/>
  <c r="K104" i="10"/>
  <c r="K103" i="10"/>
  <c r="K19" i="10"/>
  <c r="K10" i="10"/>
  <c r="K79" i="10"/>
  <c r="K148" i="10"/>
  <c r="K17" i="10"/>
  <c r="K22" i="10"/>
  <c r="I148" i="10"/>
  <c r="P301" i="10"/>
  <c r="H13" i="10" s="1"/>
  <c r="G320" i="10"/>
  <c r="D44" i="10" s="1"/>
  <c r="I104" i="10"/>
  <c r="I50" i="10"/>
  <c r="I103" i="10"/>
  <c r="I49" i="10"/>
  <c r="P293" i="10"/>
  <c r="H5" i="10" s="1"/>
  <c r="I66" i="10"/>
  <c r="I66" i="15" s="1"/>
  <c r="I66" i="19" s="1"/>
  <c r="K434" i="15"/>
  <c r="P292" i="10"/>
  <c r="H4" i="10" s="1"/>
  <c r="U305" i="10"/>
  <c r="K442" i="15"/>
  <c r="P297" i="10"/>
  <c r="H9" i="10" s="1"/>
  <c r="U297" i="10"/>
  <c r="K446" i="15"/>
  <c r="K438" i="15"/>
  <c r="K433" i="15"/>
  <c r="T295" i="10"/>
  <c r="G27" i="10" s="1"/>
  <c r="C436" i="15"/>
  <c r="T303" i="10"/>
  <c r="G35" i="10" s="1"/>
  <c r="C444" i="15"/>
  <c r="T299" i="10"/>
  <c r="G31" i="10" s="1"/>
  <c r="K31" i="10" s="1"/>
  <c r="C440" i="15"/>
  <c r="K40" i="10"/>
  <c r="K132" i="10"/>
  <c r="K136" i="10"/>
  <c r="K135" i="10"/>
  <c r="K134" i="10"/>
  <c r="K133" i="10"/>
  <c r="K107" i="10"/>
  <c r="K120" i="10"/>
  <c r="K105" i="10"/>
  <c r="K123" i="10"/>
  <c r="K102" i="10"/>
  <c r="K97" i="10"/>
  <c r="K117" i="10"/>
  <c r="K106" i="10"/>
  <c r="K126" i="10"/>
  <c r="K99" i="10"/>
  <c r="K131" i="10"/>
  <c r="K115" i="10"/>
  <c r="K122" i="10"/>
  <c r="K125" i="10"/>
  <c r="K108" i="10"/>
  <c r="K112" i="10"/>
  <c r="K116" i="10"/>
  <c r="K119" i="10"/>
  <c r="K130" i="10"/>
  <c r="K100" i="10"/>
  <c r="K129" i="10"/>
  <c r="K113" i="10"/>
  <c r="K128" i="10"/>
  <c r="K111" i="10"/>
  <c r="K98" i="10"/>
  <c r="K114" i="10"/>
  <c r="K124" i="10"/>
  <c r="K101" i="10"/>
  <c r="K121" i="10"/>
  <c r="K109" i="10"/>
  <c r="K127" i="10"/>
  <c r="K118" i="10"/>
  <c r="K110" i="10"/>
  <c r="K5" i="10"/>
  <c r="K20" i="10"/>
  <c r="K9" i="10"/>
  <c r="K15" i="10"/>
  <c r="K14" i="10"/>
  <c r="K11" i="10"/>
  <c r="K66" i="10"/>
  <c r="K65" i="10"/>
  <c r="K63" i="10"/>
  <c r="K67" i="10"/>
  <c r="K64" i="10"/>
  <c r="K182" i="10"/>
  <c r="K173" i="10"/>
  <c r="K183" i="10"/>
  <c r="K167" i="10"/>
  <c r="K169" i="10"/>
  <c r="K184" i="10"/>
  <c r="K168" i="10"/>
  <c r="K176" i="10"/>
  <c r="K165" i="10"/>
  <c r="K166" i="10"/>
  <c r="K179" i="10"/>
  <c r="K178" i="10"/>
  <c r="K180" i="10"/>
  <c r="K175" i="10"/>
  <c r="K174" i="10"/>
  <c r="K181" i="10"/>
  <c r="K171" i="10"/>
  <c r="K170" i="10"/>
  <c r="K172" i="10"/>
  <c r="K177" i="10"/>
  <c r="K60" i="10"/>
  <c r="K59" i="10"/>
  <c r="K62" i="10"/>
  <c r="K61" i="10"/>
  <c r="K58" i="10"/>
  <c r="K47" i="10"/>
  <c r="K55" i="10"/>
  <c r="K46" i="10"/>
  <c r="K51" i="10"/>
  <c r="K56" i="10"/>
  <c r="K57" i="10"/>
  <c r="K53" i="10"/>
  <c r="K54" i="10"/>
  <c r="K48" i="10"/>
  <c r="K52" i="10"/>
  <c r="K45" i="10"/>
  <c r="K139" i="10"/>
  <c r="K154" i="10"/>
  <c r="K160" i="10"/>
  <c r="K147" i="10"/>
  <c r="K140" i="10"/>
  <c r="K159" i="10"/>
  <c r="K161" i="10"/>
  <c r="K153" i="10"/>
  <c r="K146" i="10"/>
  <c r="K164" i="10"/>
  <c r="K152" i="10"/>
  <c r="K150" i="10"/>
  <c r="K162" i="10"/>
  <c r="K91" i="10"/>
  <c r="K137" i="10"/>
  <c r="K138" i="10"/>
  <c r="K144" i="10"/>
  <c r="K157" i="10"/>
  <c r="K151" i="10"/>
  <c r="K163" i="10"/>
  <c r="K141" i="10"/>
  <c r="K145" i="10"/>
  <c r="K149" i="10"/>
  <c r="K142" i="10"/>
  <c r="K155" i="10"/>
  <c r="K143" i="10"/>
  <c r="K158" i="10"/>
  <c r="K156" i="10"/>
  <c r="K83" i="10"/>
  <c r="K81" i="10"/>
  <c r="K95" i="10"/>
  <c r="K86" i="10"/>
  <c r="K80" i="10"/>
  <c r="K96" i="10"/>
  <c r="K82" i="10"/>
  <c r="K75" i="10"/>
  <c r="K69" i="10"/>
  <c r="K76" i="10"/>
  <c r="K78" i="10"/>
  <c r="K77" i="10"/>
  <c r="K90" i="10"/>
  <c r="K87" i="10"/>
  <c r="K70" i="10"/>
  <c r="K84" i="10"/>
  <c r="K93" i="10"/>
  <c r="K71" i="10"/>
  <c r="K85" i="10"/>
  <c r="K68" i="10"/>
  <c r="K94" i="10"/>
  <c r="K73" i="10"/>
  <c r="K88" i="10"/>
  <c r="K72" i="10"/>
  <c r="K74" i="10"/>
  <c r="K89" i="10"/>
  <c r="K92" i="10"/>
  <c r="K8" i="10"/>
  <c r="K4" i="10"/>
  <c r="K13" i="10"/>
  <c r="K44" i="10"/>
  <c r="K18" i="10"/>
  <c r="I35" i="10"/>
  <c r="I35" i="15" s="1"/>
  <c r="I35" i="19" s="1"/>
  <c r="I74" i="10"/>
  <c r="I13" i="10"/>
  <c r="I13" i="15" s="1"/>
  <c r="I13" i="19" s="1"/>
  <c r="I21" i="10"/>
  <c r="I21" i="15" s="1"/>
  <c r="I21" i="19" s="1"/>
  <c r="I24" i="10"/>
  <c r="I24" i="15" s="1"/>
  <c r="I24" i="19" s="1"/>
  <c r="I8" i="10"/>
  <c r="I8" i="15" s="1"/>
  <c r="I8" i="19" s="1"/>
  <c r="I4" i="10"/>
  <c r="I4" i="15" s="1"/>
  <c r="I4" i="19" s="1"/>
  <c r="I15" i="10"/>
  <c r="I15" i="15" s="1"/>
  <c r="I15" i="19" s="1"/>
  <c r="I63" i="10"/>
  <c r="I63" i="15" s="1"/>
  <c r="I63" i="19" s="1"/>
  <c r="I28" i="10"/>
  <c r="I28" i="15" s="1"/>
  <c r="I28" i="19" s="1"/>
  <c r="I73" i="10"/>
  <c r="I68" i="10"/>
  <c r="I67" i="10"/>
  <c r="I72" i="10"/>
  <c r="I69" i="10"/>
  <c r="I71" i="10"/>
  <c r="I65" i="10"/>
  <c r="I70" i="10"/>
  <c r="I64" i="10"/>
  <c r="I134" i="10"/>
  <c r="I132" i="10"/>
  <c r="I58" i="10"/>
  <c r="I133" i="10"/>
  <c r="I136" i="10"/>
  <c r="I135" i="10"/>
  <c r="I59" i="10"/>
  <c r="I61" i="10"/>
  <c r="I62" i="10"/>
  <c r="I60" i="10"/>
  <c r="I52" i="10"/>
  <c r="I51" i="10"/>
  <c r="I48" i="10"/>
  <c r="I53" i="10"/>
  <c r="I45" i="10"/>
  <c r="K2" i="10"/>
  <c r="I30" i="10"/>
  <c r="I30" i="15" s="1"/>
  <c r="I30" i="19" s="1"/>
  <c r="I19" i="10"/>
  <c r="I19" i="15" s="1"/>
  <c r="I19" i="19" s="1"/>
  <c r="I93" i="10"/>
  <c r="I54" i="10"/>
  <c r="I16" i="10"/>
  <c r="I16" i="15" s="1"/>
  <c r="I16" i="19" s="1"/>
  <c r="I29" i="10"/>
  <c r="I29" i="15" s="1"/>
  <c r="I29" i="19" s="1"/>
  <c r="I36" i="10"/>
  <c r="I36" i="15" s="1"/>
  <c r="I36" i="19" s="1"/>
  <c r="I18" i="10"/>
  <c r="I18" i="15" s="1"/>
  <c r="I18" i="19" s="1"/>
  <c r="I75" i="10"/>
  <c r="I77" i="10"/>
  <c r="I82" i="10"/>
  <c r="I154" i="10"/>
  <c r="I147" i="10"/>
  <c r="I180" i="10"/>
  <c r="I108" i="10"/>
  <c r="I167" i="10"/>
  <c r="I107" i="10"/>
  <c r="I126" i="10"/>
  <c r="I102" i="10"/>
  <c r="I150" i="10"/>
  <c r="I176" i="10"/>
  <c r="I120" i="10"/>
  <c r="I137" i="10"/>
  <c r="I27" i="10"/>
  <c r="I27" i="15" s="1"/>
  <c r="I27" i="19" s="1"/>
  <c r="I43" i="10"/>
  <c r="I43" i="15" s="1"/>
  <c r="I43" i="19" s="1"/>
  <c r="I9" i="10"/>
  <c r="I9" i="15" s="1"/>
  <c r="I9" i="19" s="1"/>
  <c r="I17" i="10"/>
  <c r="I17" i="15" s="1"/>
  <c r="I17" i="19" s="1"/>
  <c r="I12" i="10"/>
  <c r="I12" i="15" s="1"/>
  <c r="I12" i="19" s="1"/>
  <c r="I26" i="10"/>
  <c r="I26" i="15" s="1"/>
  <c r="I26" i="19" s="1"/>
  <c r="I34" i="10"/>
  <c r="I34" i="15" s="1"/>
  <c r="I34" i="19" s="1"/>
  <c r="I42" i="10"/>
  <c r="I42" i="15" s="1"/>
  <c r="I42" i="19" s="1"/>
  <c r="I11" i="10"/>
  <c r="I11" i="15" s="1"/>
  <c r="I11" i="19" s="1"/>
  <c r="I20" i="10"/>
  <c r="I20" i="15" s="1"/>
  <c r="I20" i="19" s="1"/>
  <c r="I46" i="10"/>
  <c r="I56" i="10"/>
  <c r="I81" i="10"/>
  <c r="I87" i="10"/>
  <c r="I83" i="10"/>
  <c r="I57" i="10"/>
  <c r="I92" i="10"/>
  <c r="I47" i="10"/>
  <c r="I100" i="10"/>
  <c r="I162" i="10"/>
  <c r="I151" i="10"/>
  <c r="I175" i="10"/>
  <c r="I169" i="10"/>
  <c r="I97" i="10"/>
  <c r="I161" i="10"/>
  <c r="I124" i="10"/>
  <c r="I177" i="10"/>
  <c r="I179" i="10"/>
  <c r="I130" i="10"/>
  <c r="I174" i="10"/>
  <c r="I113" i="10"/>
  <c r="I146" i="10"/>
  <c r="I111" i="10"/>
  <c r="I91" i="10"/>
  <c r="I163" i="10"/>
  <c r="I98" i="10"/>
  <c r="I156" i="10"/>
  <c r="I5" i="10"/>
  <c r="I5" i="15" s="1"/>
  <c r="I5" i="19" s="1"/>
  <c r="I10" i="10"/>
  <c r="I10" i="15" s="1"/>
  <c r="I10" i="19" s="1"/>
  <c r="I31" i="10"/>
  <c r="I31" i="15" s="1"/>
  <c r="I31" i="19" s="1"/>
  <c r="I85" i="10"/>
  <c r="I94" i="10"/>
  <c r="I119" i="10"/>
  <c r="I138" i="10"/>
  <c r="I118" i="10"/>
  <c r="I181" i="10"/>
  <c r="I117" i="10"/>
  <c r="I184" i="10"/>
  <c r="I114" i="10"/>
  <c r="I172" i="10"/>
  <c r="I139" i="10"/>
  <c r="I7" i="10"/>
  <c r="I7" i="15" s="1"/>
  <c r="I7" i="19" s="1"/>
  <c r="I23" i="10"/>
  <c r="I23" i="15" s="1"/>
  <c r="I23" i="19" s="1"/>
  <c r="I25" i="10"/>
  <c r="I25" i="15" s="1"/>
  <c r="I25" i="19" s="1"/>
  <c r="I33" i="10"/>
  <c r="I33" i="15" s="1"/>
  <c r="I33" i="19" s="1"/>
  <c r="I41" i="10"/>
  <c r="I41" i="15" s="1"/>
  <c r="I41" i="19" s="1"/>
  <c r="I32" i="10"/>
  <c r="I32" i="15" s="1"/>
  <c r="I32" i="19" s="1"/>
  <c r="I6" i="10"/>
  <c r="I6" i="15" s="1"/>
  <c r="I6" i="19" s="1"/>
  <c r="I14" i="10"/>
  <c r="I14" i="15" s="1"/>
  <c r="I14" i="19" s="1"/>
  <c r="I22" i="10"/>
  <c r="I22" i="15" s="1"/>
  <c r="I22" i="19" s="1"/>
  <c r="I39" i="10"/>
  <c r="I39" i="15" s="1"/>
  <c r="I39" i="19" s="1"/>
  <c r="I40" i="10"/>
  <c r="I40" i="15" s="1"/>
  <c r="I40" i="19" s="1"/>
  <c r="I96" i="10"/>
  <c r="I55" i="10"/>
  <c r="I80" i="10"/>
  <c r="I86" i="10"/>
  <c r="I95" i="10"/>
  <c r="I84" i="10"/>
  <c r="I182" i="10"/>
  <c r="I142" i="10"/>
  <c r="I159" i="10"/>
  <c r="I125" i="10"/>
  <c r="I115" i="10"/>
  <c r="I129" i="10"/>
  <c r="I155" i="10"/>
  <c r="I153" i="10"/>
  <c r="I158" i="10"/>
  <c r="I110" i="10"/>
  <c r="I170" i="10"/>
  <c r="I122" i="10"/>
  <c r="I127" i="10"/>
  <c r="I140" i="10"/>
  <c r="I141" i="10"/>
  <c r="I106" i="10"/>
  <c r="I109" i="10"/>
  <c r="I165" i="10"/>
  <c r="I116" i="10"/>
  <c r="I101" i="10"/>
  <c r="I38" i="10"/>
  <c r="I38" i="15" s="1"/>
  <c r="I38" i="19" s="1"/>
  <c r="I90" i="10"/>
  <c r="I88" i="10"/>
  <c r="I78" i="10"/>
  <c r="I89" i="10"/>
  <c r="I76" i="10"/>
  <c r="I144" i="10"/>
  <c r="I128" i="10"/>
  <c r="I173" i="10"/>
  <c r="I143" i="10"/>
  <c r="I112" i="10"/>
  <c r="I164" i="10"/>
  <c r="I183" i="10"/>
  <c r="I121" i="10"/>
  <c r="I105" i="10"/>
  <c r="I123" i="10"/>
  <c r="I157" i="10"/>
  <c r="I99" i="10"/>
  <c r="I178" i="10"/>
  <c r="I166" i="10"/>
  <c r="I168" i="10"/>
  <c r="I152" i="10"/>
  <c r="I171" i="10"/>
  <c r="I131" i="10"/>
  <c r="I149" i="10"/>
  <c r="I145" i="10"/>
  <c r="I160" i="10"/>
  <c r="J279" i="10"/>
  <c r="I279" i="10" s="1"/>
  <c r="L295" i="10"/>
  <c r="C7" i="10" s="1"/>
  <c r="C7" i="15" s="1"/>
  <c r="C7" i="19" s="1"/>
  <c r="I280" i="10"/>
  <c r="C3" i="10" s="1"/>
  <c r="D3" i="10"/>
  <c r="H279" i="10"/>
  <c r="S292" i="10"/>
  <c r="E24" i="10" s="1"/>
  <c r="H24" i="10"/>
  <c r="S301" i="10"/>
  <c r="E33" i="10" s="1"/>
  <c r="E33" i="15" s="1"/>
  <c r="E33" i="19" s="1"/>
  <c r="H33" i="10"/>
  <c r="S309" i="10"/>
  <c r="E41" i="10" s="1"/>
  <c r="E41" i="15" s="1"/>
  <c r="E41" i="19" s="1"/>
  <c r="H41" i="10"/>
  <c r="S293" i="10"/>
  <c r="E25" i="10" s="1"/>
  <c r="E25" i="15" s="1"/>
  <c r="E25" i="19" s="1"/>
  <c r="H37" i="10"/>
  <c r="P306" i="10"/>
  <c r="H18" i="10" s="1"/>
  <c r="U306" i="10"/>
  <c r="A72" i="12" s="1"/>
  <c r="N309" i="10"/>
  <c r="E21" i="10" s="1"/>
  <c r="E21" i="15" s="1"/>
  <c r="E21" i="19" s="1"/>
  <c r="P298" i="10"/>
  <c r="H10" i="10" s="1"/>
  <c r="U298" i="10"/>
  <c r="A64" i="12" s="1"/>
  <c r="P310" i="10"/>
  <c r="H22" i="10" s="1"/>
  <c r="U310" i="10"/>
  <c r="A76" i="12" s="1"/>
  <c r="U296" i="10"/>
  <c r="A62" i="12" s="1"/>
  <c r="P296" i="10"/>
  <c r="H8" i="10" s="1"/>
  <c r="U300" i="10"/>
  <c r="A66" i="12" s="1"/>
  <c r="P300" i="10"/>
  <c r="H12" i="10" s="1"/>
  <c r="U304" i="10"/>
  <c r="A70" i="12" s="1"/>
  <c r="P304" i="10"/>
  <c r="H16" i="10" s="1"/>
  <c r="U295" i="10"/>
  <c r="A61" i="12" s="1"/>
  <c r="P295" i="10"/>
  <c r="H7" i="10" s="1"/>
  <c r="U303" i="10"/>
  <c r="A69" i="12" s="1"/>
  <c r="P303" i="10"/>
  <c r="H15" i="10" s="1"/>
  <c r="U311" i="10"/>
  <c r="A77" i="12" s="1"/>
  <c r="P311" i="10"/>
  <c r="H23" i="10" s="1"/>
  <c r="P299" i="10"/>
  <c r="H11" i="10" s="1"/>
  <c r="U299" i="10"/>
  <c r="A65" i="12" s="1"/>
  <c r="U294" i="10"/>
  <c r="A60" i="12" s="1"/>
  <c r="P294" i="10"/>
  <c r="H6" i="10" s="1"/>
  <c r="U302" i="10"/>
  <c r="A68" i="12" s="1"/>
  <c r="P302" i="10"/>
  <c r="H14" i="10" s="1"/>
  <c r="U307" i="10"/>
  <c r="A73" i="12" s="1"/>
  <c r="P307" i="10"/>
  <c r="H19" i="10" s="1"/>
  <c r="U308" i="10"/>
  <c r="A74" i="12" s="1"/>
  <c r="P308" i="10"/>
  <c r="H20" i="10" s="1"/>
  <c r="L292" i="10"/>
  <c r="C4" i="10" s="1"/>
  <c r="C4" i="15" s="1"/>
  <c r="C4" i="19" s="1"/>
  <c r="Q292" i="10"/>
  <c r="C24" i="10" s="1"/>
  <c r="C24" i="15" s="1"/>
  <c r="C24" i="19" s="1"/>
  <c r="Q305" i="10"/>
  <c r="C37" i="10" s="1"/>
  <c r="C37" i="15" s="1"/>
  <c r="C37" i="19" s="1"/>
  <c r="L305" i="10"/>
  <c r="C17" i="10" s="1"/>
  <c r="C17" i="15" s="1"/>
  <c r="C17" i="19" s="1"/>
  <c r="L308" i="10"/>
  <c r="C20" i="10" s="1"/>
  <c r="C20" i="15" s="1"/>
  <c r="C20" i="19" s="1"/>
  <c r="L304" i="10"/>
  <c r="C16" i="10" s="1"/>
  <c r="C16" i="15" s="1"/>
  <c r="C16" i="19" s="1"/>
  <c r="Q304" i="10"/>
  <c r="C36" i="10" s="1"/>
  <c r="C36" i="15" s="1"/>
  <c r="C36" i="19" s="1"/>
  <c r="L297" i="10"/>
  <c r="C9" i="10" s="1"/>
  <c r="C9" i="15" s="1"/>
  <c r="C9" i="19" s="1"/>
  <c r="Q297" i="10"/>
  <c r="C29" i="10" s="1"/>
  <c r="C29" i="15" s="1"/>
  <c r="C29" i="19" s="1"/>
  <c r="L302" i="10"/>
  <c r="C14" i="10" s="1"/>
  <c r="C14" i="15" s="1"/>
  <c r="C14" i="19" s="1"/>
  <c r="Q302" i="10"/>
  <c r="C34" i="10" s="1"/>
  <c r="C34" i="15" s="1"/>
  <c r="C34" i="19" s="1"/>
  <c r="Q303" i="10"/>
  <c r="C35" i="10" s="1"/>
  <c r="C35" i="15" s="1"/>
  <c r="C35" i="19" s="1"/>
  <c r="L306" i="10"/>
  <c r="C18" i="10" s="1"/>
  <c r="C18" i="15" s="1"/>
  <c r="C18" i="19" s="1"/>
  <c r="Q306" i="10"/>
  <c r="C38" i="10" s="1"/>
  <c r="C38" i="15" s="1"/>
  <c r="C38" i="19" s="1"/>
  <c r="L303" i="10"/>
  <c r="C15" i="10" s="1"/>
  <c r="C15" i="15" s="1"/>
  <c r="C15" i="19" s="1"/>
  <c r="Q299" i="10"/>
  <c r="C31" i="10" s="1"/>
  <c r="C31" i="15" s="1"/>
  <c r="C31" i="19" s="1"/>
  <c r="L298" i="10"/>
  <c r="C10" i="10" s="1"/>
  <c r="C10" i="15" s="1"/>
  <c r="C10" i="19" s="1"/>
  <c r="Q298" i="10"/>
  <c r="C30" i="10" s="1"/>
  <c r="C30" i="15" s="1"/>
  <c r="C30" i="19" s="1"/>
  <c r="L294" i="10"/>
  <c r="C6" i="10" s="1"/>
  <c r="C6" i="15" s="1"/>
  <c r="C6" i="19" s="1"/>
  <c r="Q294" i="10"/>
  <c r="C26" i="10" s="1"/>
  <c r="C26" i="15" s="1"/>
  <c r="C26" i="19" s="1"/>
  <c r="T309" i="10"/>
  <c r="G41" i="10" s="1"/>
  <c r="L309" i="10"/>
  <c r="C21" i="10" s="1"/>
  <c r="C21" i="15" s="1"/>
  <c r="C21" i="19" s="1"/>
  <c r="Q309" i="10"/>
  <c r="C41" i="10" s="1"/>
  <c r="C41" i="15" s="1"/>
  <c r="C41" i="19" s="1"/>
  <c r="L307" i="10"/>
  <c r="C19" i="10" s="1"/>
  <c r="C19" i="15" s="1"/>
  <c r="C19" i="19" s="1"/>
  <c r="Q307" i="10"/>
  <c r="C39" i="10" s="1"/>
  <c r="C39" i="15" s="1"/>
  <c r="C39" i="19" s="1"/>
  <c r="L300" i="10"/>
  <c r="C12" i="10" s="1"/>
  <c r="C12" i="15" s="1"/>
  <c r="C12" i="19" s="1"/>
  <c r="Q300" i="10"/>
  <c r="C32" i="10" s="1"/>
  <c r="C32" i="15" s="1"/>
  <c r="C32" i="19" s="1"/>
  <c r="L310" i="10"/>
  <c r="C22" i="10" s="1"/>
  <c r="C22" i="15" s="1"/>
  <c r="C22" i="19" s="1"/>
  <c r="Q310" i="10"/>
  <c r="C42" i="10" s="1"/>
  <c r="C42" i="15" s="1"/>
  <c r="C42" i="19" s="1"/>
  <c r="L293" i="10"/>
  <c r="C5" i="10" s="1"/>
  <c r="C5" i="15" s="1"/>
  <c r="C5" i="19" s="1"/>
  <c r="Q293" i="10"/>
  <c r="C25" i="10" s="1"/>
  <c r="C25" i="15" s="1"/>
  <c r="C25" i="19" s="1"/>
  <c r="L296" i="10"/>
  <c r="C8" i="10" s="1"/>
  <c r="C8" i="15" s="1"/>
  <c r="C8" i="19" s="1"/>
  <c r="Q296" i="10"/>
  <c r="C28" i="10" s="1"/>
  <c r="C28" i="15" s="1"/>
  <c r="C28" i="19" s="1"/>
  <c r="L301" i="10"/>
  <c r="C13" i="10" s="1"/>
  <c r="C13" i="15" s="1"/>
  <c r="C13" i="19" s="1"/>
  <c r="Q301" i="10"/>
  <c r="C33" i="10" s="1"/>
  <c r="C33" i="15" s="1"/>
  <c r="C33" i="19" s="1"/>
  <c r="L311" i="10"/>
  <c r="C23" i="10" s="1"/>
  <c r="C23" i="15" s="1"/>
  <c r="C23" i="19" s="1"/>
  <c r="Q311" i="10"/>
  <c r="C43" i="10" s="1"/>
  <c r="C43" i="15" s="1"/>
  <c r="C43" i="19" s="1"/>
  <c r="Q308" i="10"/>
  <c r="C40" i="10" s="1"/>
  <c r="C40" i="15" s="1"/>
  <c r="C40" i="19" s="1"/>
  <c r="Q295" i="10"/>
  <c r="C27" i="10" s="1"/>
  <c r="C27" i="15" s="1"/>
  <c r="C27" i="19" s="1"/>
  <c r="L299" i="10"/>
  <c r="C11" i="10" s="1"/>
  <c r="C11" i="15" s="1"/>
  <c r="C11" i="19" s="1"/>
  <c r="T292" i="10"/>
  <c r="G24" i="10" s="1"/>
  <c r="T305" i="10"/>
  <c r="G37" i="10" s="1"/>
  <c r="T307" i="10"/>
  <c r="G39" i="10" s="1"/>
  <c r="T300" i="10"/>
  <c r="G32" i="10" s="1"/>
  <c r="T306" i="10"/>
  <c r="G38" i="10" s="1"/>
  <c r="T310" i="10"/>
  <c r="G42" i="10" s="1"/>
  <c r="T298" i="10"/>
  <c r="G30" i="10" s="1"/>
  <c r="T294" i="10"/>
  <c r="G26" i="10" s="1"/>
  <c r="T304" i="10"/>
  <c r="G36" i="10" s="1"/>
  <c r="T297" i="10"/>
  <c r="G29" i="10" s="1"/>
  <c r="T302" i="10"/>
  <c r="G34" i="10" s="1"/>
  <c r="T293" i="10"/>
  <c r="G25" i="10" s="1"/>
  <c r="T296" i="10"/>
  <c r="G28" i="10" s="1"/>
  <c r="T301" i="10"/>
  <c r="G33" i="10" s="1"/>
  <c r="T311" i="10"/>
  <c r="G43" i="10" s="1"/>
  <c r="S305" i="10" l="1"/>
  <c r="E37" i="10" s="1"/>
  <c r="E37" i="15" s="1"/>
  <c r="E37" i="19" s="1"/>
  <c r="A71" i="12"/>
  <c r="H29" i="10"/>
  <c r="A63" i="12"/>
  <c r="H25" i="10"/>
  <c r="A59" i="12"/>
  <c r="D342" i="19"/>
  <c r="D340" i="19"/>
  <c r="D341" i="19"/>
  <c r="D343" i="19"/>
  <c r="J79" i="10"/>
  <c r="N305" i="10"/>
  <c r="E17" i="10" s="1"/>
  <c r="E17" i="15" s="1"/>
  <c r="E17" i="19" s="1"/>
  <c r="D519" i="15"/>
  <c r="D521" i="15"/>
  <c r="D522" i="15"/>
  <c r="D520" i="15"/>
  <c r="N301" i="10"/>
  <c r="E13" i="10" s="1"/>
  <c r="J13" i="10" s="1"/>
  <c r="D3" i="15"/>
  <c r="D3" i="19" s="1"/>
  <c r="F3" i="10"/>
  <c r="D44" i="15"/>
  <c r="D44" i="19" s="1"/>
  <c r="F44" i="10"/>
  <c r="S297" i="10"/>
  <c r="E29" i="10" s="1"/>
  <c r="E29" i="15" s="1"/>
  <c r="E29" i="19" s="1"/>
  <c r="I44" i="10"/>
  <c r="I44" i="15" s="1"/>
  <c r="I44" i="19" s="1"/>
  <c r="I148" i="15"/>
  <c r="I148" i="19" s="1"/>
  <c r="J148" i="10"/>
  <c r="N293" i="10"/>
  <c r="E5" i="10" s="1"/>
  <c r="E5" i="15" s="1"/>
  <c r="E5" i="19" s="1"/>
  <c r="J66" i="10"/>
  <c r="I103" i="15"/>
  <c r="I103" i="19" s="1"/>
  <c r="J103" i="10"/>
  <c r="I50" i="15"/>
  <c r="I50" i="19" s="1"/>
  <c r="J50" i="10"/>
  <c r="I104" i="15"/>
  <c r="I104" i="19" s="1"/>
  <c r="J104" i="10"/>
  <c r="I49" i="15"/>
  <c r="I49" i="19" s="1"/>
  <c r="J49" i="10"/>
  <c r="J63" i="10"/>
  <c r="N292" i="10"/>
  <c r="E4" i="10" s="1"/>
  <c r="E4" i="15" s="1"/>
  <c r="E4" i="19" s="1"/>
  <c r="N297" i="10"/>
  <c r="E9" i="10" s="1"/>
  <c r="E9" i="15" s="1"/>
  <c r="E9" i="19" s="1"/>
  <c r="K27" i="10"/>
  <c r="K449" i="15"/>
  <c r="C284" i="15" s="1"/>
  <c r="C286" i="15" s="1"/>
  <c r="C269" i="15" s="1"/>
  <c r="K35" i="10"/>
  <c r="J24" i="10"/>
  <c r="E24" i="15"/>
  <c r="E24" i="19" s="1"/>
  <c r="J111" i="10"/>
  <c r="I111" i="15"/>
  <c r="I111" i="19" s="1"/>
  <c r="J124" i="10"/>
  <c r="I124" i="15"/>
  <c r="I124" i="19" s="1"/>
  <c r="J126" i="10"/>
  <c r="I126" i="15"/>
  <c r="I126" i="19" s="1"/>
  <c r="J51" i="10"/>
  <c r="I51" i="15"/>
  <c r="I51" i="19" s="1"/>
  <c r="J135" i="10"/>
  <c r="I135" i="15"/>
  <c r="I135" i="19" s="1"/>
  <c r="J132" i="10"/>
  <c r="I132" i="15"/>
  <c r="I132" i="19" s="1"/>
  <c r="K33" i="10"/>
  <c r="K29" i="10"/>
  <c r="K37" i="10"/>
  <c r="J131" i="10"/>
  <c r="I131" i="15"/>
  <c r="I131" i="19" s="1"/>
  <c r="J166" i="10"/>
  <c r="I166" i="15"/>
  <c r="I166" i="19" s="1"/>
  <c r="J164" i="10"/>
  <c r="I164" i="15"/>
  <c r="I164" i="19" s="1"/>
  <c r="J128" i="10"/>
  <c r="I128" i="15"/>
  <c r="I128" i="19" s="1"/>
  <c r="J109" i="10"/>
  <c r="I109" i="15"/>
  <c r="I109" i="19" s="1"/>
  <c r="J129" i="10"/>
  <c r="I129" i="15"/>
  <c r="I129" i="19" s="1"/>
  <c r="J159" i="10"/>
  <c r="I159" i="15"/>
  <c r="I159" i="19" s="1"/>
  <c r="J138" i="10"/>
  <c r="I138" i="15"/>
  <c r="I138" i="19" s="1"/>
  <c r="J98" i="10"/>
  <c r="I98" i="15"/>
  <c r="I98" i="19" s="1"/>
  <c r="J130" i="10"/>
  <c r="I130" i="15"/>
  <c r="I130" i="19" s="1"/>
  <c r="J175" i="10"/>
  <c r="I175" i="15"/>
  <c r="I175" i="19" s="1"/>
  <c r="J47" i="10"/>
  <c r="I47" i="15"/>
  <c r="I47" i="19" s="1"/>
  <c r="J46" i="10"/>
  <c r="I46" i="15"/>
  <c r="I46" i="19" s="1"/>
  <c r="J120" i="10"/>
  <c r="I120" i="15"/>
  <c r="I120" i="19" s="1"/>
  <c r="J180" i="10"/>
  <c r="I180" i="15"/>
  <c r="I180" i="19" s="1"/>
  <c r="K28" i="10"/>
  <c r="K36" i="10"/>
  <c r="K38" i="10"/>
  <c r="J160" i="10"/>
  <c r="I160" i="15"/>
  <c r="I160" i="19" s="1"/>
  <c r="J171" i="10"/>
  <c r="I171" i="15"/>
  <c r="I171" i="19" s="1"/>
  <c r="J178" i="10"/>
  <c r="I178" i="15"/>
  <c r="I178" i="19" s="1"/>
  <c r="J105" i="10"/>
  <c r="I105" i="15"/>
  <c r="I105" i="19" s="1"/>
  <c r="J112" i="10"/>
  <c r="I112" i="15"/>
  <c r="I112" i="19" s="1"/>
  <c r="J144" i="10"/>
  <c r="I144" i="15"/>
  <c r="I144" i="19" s="1"/>
  <c r="J101" i="10"/>
  <c r="I101" i="15"/>
  <c r="I101" i="19" s="1"/>
  <c r="J106" i="10"/>
  <c r="I106" i="15"/>
  <c r="I106" i="19" s="1"/>
  <c r="J122" i="10"/>
  <c r="I122" i="15"/>
  <c r="I122" i="19" s="1"/>
  <c r="J158" i="10"/>
  <c r="I158" i="15"/>
  <c r="I158" i="19" s="1"/>
  <c r="J115" i="10"/>
  <c r="I115" i="15"/>
  <c r="I115" i="19" s="1"/>
  <c r="J142" i="10"/>
  <c r="I142" i="15"/>
  <c r="I142" i="19" s="1"/>
  <c r="J96" i="10"/>
  <c r="I96" i="15"/>
  <c r="I96" i="19" s="1"/>
  <c r="J139" i="10"/>
  <c r="I139" i="15"/>
  <c r="I139" i="19" s="1"/>
  <c r="J117" i="10"/>
  <c r="I117" i="15"/>
  <c r="I117" i="19" s="1"/>
  <c r="J119" i="10"/>
  <c r="I119" i="15"/>
  <c r="I119" i="19" s="1"/>
  <c r="J146" i="10"/>
  <c r="I146" i="15"/>
  <c r="I146" i="19" s="1"/>
  <c r="J161" i="10"/>
  <c r="I161" i="15"/>
  <c r="I161" i="19" s="1"/>
  <c r="J151" i="10"/>
  <c r="I151" i="15"/>
  <c r="I151" i="19" s="1"/>
  <c r="J176" i="10"/>
  <c r="I176" i="15"/>
  <c r="I176" i="19" s="1"/>
  <c r="J107" i="10"/>
  <c r="I107" i="15"/>
  <c r="I107" i="19" s="1"/>
  <c r="J147" i="10"/>
  <c r="I147" i="15"/>
  <c r="I147" i="19" s="1"/>
  <c r="J45" i="10"/>
  <c r="I45" i="15"/>
  <c r="I45" i="19" s="1"/>
  <c r="J52" i="10"/>
  <c r="I52" i="15"/>
  <c r="I52" i="19" s="1"/>
  <c r="J61" i="10"/>
  <c r="I61" i="15"/>
  <c r="I61" i="19" s="1"/>
  <c r="J136" i="10"/>
  <c r="I136" i="15"/>
  <c r="I136" i="19" s="1"/>
  <c r="J134" i="10"/>
  <c r="I134" i="15"/>
  <c r="I134" i="19" s="1"/>
  <c r="J65" i="10"/>
  <c r="I65" i="15"/>
  <c r="I65" i="19" s="1"/>
  <c r="J67" i="10"/>
  <c r="I67" i="15"/>
  <c r="I67" i="19" s="1"/>
  <c r="J99" i="10"/>
  <c r="I99" i="15"/>
  <c r="I99" i="19" s="1"/>
  <c r="J116" i="10"/>
  <c r="I116" i="15"/>
  <c r="I116" i="19" s="1"/>
  <c r="J170" i="10"/>
  <c r="I170" i="15"/>
  <c r="I170" i="19" s="1"/>
  <c r="J153" i="10"/>
  <c r="I153" i="15"/>
  <c r="I153" i="19" s="1"/>
  <c r="J163" i="10"/>
  <c r="I163" i="15"/>
  <c r="I163" i="19" s="1"/>
  <c r="J113" i="10"/>
  <c r="I113" i="15"/>
  <c r="I113" i="19" s="1"/>
  <c r="J179" i="10"/>
  <c r="I179" i="15"/>
  <c r="I179" i="19" s="1"/>
  <c r="J97" i="10"/>
  <c r="I97" i="15"/>
  <c r="I97" i="19" s="1"/>
  <c r="J162" i="10"/>
  <c r="I162" i="15"/>
  <c r="I162" i="19" s="1"/>
  <c r="J150" i="10"/>
  <c r="I150" i="15"/>
  <c r="I150" i="19" s="1"/>
  <c r="J167" i="10"/>
  <c r="I167" i="15"/>
  <c r="I167" i="19" s="1"/>
  <c r="J154" i="10"/>
  <c r="I154" i="15"/>
  <c r="I154" i="19" s="1"/>
  <c r="J53" i="10"/>
  <c r="I53" i="15"/>
  <c r="I53" i="19" s="1"/>
  <c r="J60" i="10"/>
  <c r="I60" i="15"/>
  <c r="I60" i="19" s="1"/>
  <c r="J133" i="10"/>
  <c r="I133" i="15"/>
  <c r="I133" i="19" s="1"/>
  <c r="J64" i="10"/>
  <c r="I64" i="15"/>
  <c r="I64" i="19" s="1"/>
  <c r="K42" i="10"/>
  <c r="J123" i="10"/>
  <c r="I123" i="15"/>
  <c r="I123" i="19" s="1"/>
  <c r="J127" i="10"/>
  <c r="I127" i="15"/>
  <c r="I127" i="19" s="1"/>
  <c r="J184" i="10"/>
  <c r="I184" i="15"/>
  <c r="I184" i="19" s="1"/>
  <c r="K25" i="10"/>
  <c r="K32" i="10"/>
  <c r="B257" i="15"/>
  <c r="C3" i="15"/>
  <c r="C3" i="19" s="1"/>
  <c r="J145" i="10"/>
  <c r="I145" i="15"/>
  <c r="I145" i="19" s="1"/>
  <c r="J152" i="10"/>
  <c r="I152" i="15"/>
  <c r="I152" i="19" s="1"/>
  <c r="J121" i="10"/>
  <c r="I121" i="15"/>
  <c r="I121" i="19" s="1"/>
  <c r="J143" i="10"/>
  <c r="I143" i="15"/>
  <c r="I143" i="19" s="1"/>
  <c r="J141" i="10"/>
  <c r="I141" i="15"/>
  <c r="I141" i="19" s="1"/>
  <c r="J125" i="10"/>
  <c r="I125" i="15"/>
  <c r="I125" i="19" s="1"/>
  <c r="J182" i="10"/>
  <c r="I182" i="15"/>
  <c r="I182" i="19" s="1"/>
  <c r="J172" i="10"/>
  <c r="I172" i="15"/>
  <c r="I172" i="19" s="1"/>
  <c r="J181" i="10"/>
  <c r="I181" i="15"/>
  <c r="I181" i="19" s="1"/>
  <c r="K43" i="10"/>
  <c r="K34" i="10"/>
  <c r="K30" i="10"/>
  <c r="K39" i="10"/>
  <c r="K41" i="10"/>
  <c r="J149" i="10"/>
  <c r="I149" i="15"/>
  <c r="I149" i="19" s="1"/>
  <c r="J168" i="10"/>
  <c r="I168" i="15"/>
  <c r="I168" i="19" s="1"/>
  <c r="J157" i="10"/>
  <c r="I157" i="15"/>
  <c r="I157" i="19" s="1"/>
  <c r="J183" i="10"/>
  <c r="I183" i="15"/>
  <c r="I183" i="19" s="1"/>
  <c r="J173" i="10"/>
  <c r="I173" i="15"/>
  <c r="I173" i="19" s="1"/>
  <c r="J165" i="10"/>
  <c r="I165" i="15"/>
  <c r="I165" i="19" s="1"/>
  <c r="J140" i="10"/>
  <c r="I140" i="15"/>
  <c r="I140" i="19" s="1"/>
  <c r="J110" i="10"/>
  <c r="I110" i="15"/>
  <c r="I110" i="19" s="1"/>
  <c r="J155" i="10"/>
  <c r="I155" i="15"/>
  <c r="I155" i="19" s="1"/>
  <c r="J55" i="10"/>
  <c r="I55" i="15"/>
  <c r="I55" i="19" s="1"/>
  <c r="J114" i="10"/>
  <c r="I114" i="15"/>
  <c r="I114" i="19" s="1"/>
  <c r="J118" i="10"/>
  <c r="I118" i="15"/>
  <c r="I118" i="19" s="1"/>
  <c r="J156" i="10"/>
  <c r="I156" i="15"/>
  <c r="I156" i="19" s="1"/>
  <c r="J174" i="10"/>
  <c r="I174" i="15"/>
  <c r="I174" i="19" s="1"/>
  <c r="J177" i="10"/>
  <c r="I177" i="15"/>
  <c r="I177" i="19" s="1"/>
  <c r="J169" i="10"/>
  <c r="I169" i="15"/>
  <c r="I169" i="19" s="1"/>
  <c r="J100" i="10"/>
  <c r="I100" i="15"/>
  <c r="I100" i="19" s="1"/>
  <c r="J57" i="10"/>
  <c r="I57" i="15"/>
  <c r="I57" i="19" s="1"/>
  <c r="J56" i="10"/>
  <c r="I56" i="15"/>
  <c r="I56" i="19" s="1"/>
  <c r="J137" i="10"/>
  <c r="I137" i="15"/>
  <c r="I137" i="19" s="1"/>
  <c r="J102" i="10"/>
  <c r="I102" i="15"/>
  <c r="I102" i="19" s="1"/>
  <c r="J108" i="10"/>
  <c r="I108" i="15"/>
  <c r="I108" i="19" s="1"/>
  <c r="J54" i="10"/>
  <c r="I54" i="15"/>
  <c r="I54" i="19" s="1"/>
  <c r="J48" i="10"/>
  <c r="I48" i="15"/>
  <c r="I48" i="19" s="1"/>
  <c r="J62" i="10"/>
  <c r="I62" i="15"/>
  <c r="I62" i="19" s="1"/>
  <c r="J59" i="10"/>
  <c r="I59" i="15"/>
  <c r="I59" i="19" s="1"/>
  <c r="J58" i="10"/>
  <c r="I58" i="15"/>
  <c r="I58" i="19" s="1"/>
  <c r="J94" i="10"/>
  <c r="I94" i="15"/>
  <c r="I94" i="19" s="1"/>
  <c r="J68" i="10"/>
  <c r="I68" i="15"/>
  <c r="I68" i="19" s="1"/>
  <c r="J89" i="10"/>
  <c r="I89" i="15"/>
  <c r="I89" i="19" s="1"/>
  <c r="J90" i="10"/>
  <c r="I90" i="15"/>
  <c r="I90" i="19" s="1"/>
  <c r="J84" i="10"/>
  <c r="I84" i="15"/>
  <c r="I84" i="19" s="1"/>
  <c r="J85" i="10"/>
  <c r="I85" i="15"/>
  <c r="I85" i="19" s="1"/>
  <c r="J91" i="10"/>
  <c r="I91" i="15"/>
  <c r="I91" i="19" s="1"/>
  <c r="J82" i="10"/>
  <c r="I82" i="15"/>
  <c r="I82" i="19" s="1"/>
  <c r="J70" i="10"/>
  <c r="I70" i="15"/>
  <c r="I70" i="19" s="1"/>
  <c r="J69" i="10"/>
  <c r="I69" i="15"/>
  <c r="I69" i="19" s="1"/>
  <c r="J73" i="10"/>
  <c r="I73" i="15"/>
  <c r="I73" i="19" s="1"/>
  <c r="J92" i="10"/>
  <c r="I92" i="15"/>
  <c r="I92" i="19" s="1"/>
  <c r="J74" i="10"/>
  <c r="I74" i="15"/>
  <c r="I74" i="19" s="1"/>
  <c r="J95" i="10"/>
  <c r="I95" i="15"/>
  <c r="I95" i="19" s="1"/>
  <c r="J83" i="10"/>
  <c r="I83" i="15"/>
  <c r="I83" i="19" s="1"/>
  <c r="J77" i="10"/>
  <c r="I77" i="15"/>
  <c r="I77" i="19" s="1"/>
  <c r="J93" i="10"/>
  <c r="I93" i="15"/>
  <c r="I93" i="19" s="1"/>
  <c r="J72" i="10"/>
  <c r="I72" i="15"/>
  <c r="I72" i="19" s="1"/>
  <c r="J76" i="10"/>
  <c r="I76" i="15"/>
  <c r="I76" i="19" s="1"/>
  <c r="J80" i="10"/>
  <c r="I80" i="15"/>
  <c r="I80" i="19" s="1"/>
  <c r="J81" i="10"/>
  <c r="I81" i="15"/>
  <c r="I81" i="19" s="1"/>
  <c r="J71" i="10"/>
  <c r="I71" i="15"/>
  <c r="I71" i="19" s="1"/>
  <c r="J78" i="10"/>
  <c r="I78" i="15"/>
  <c r="I78" i="19" s="1"/>
  <c r="J88" i="10"/>
  <c r="I88" i="15"/>
  <c r="I88" i="19" s="1"/>
  <c r="J86" i="10"/>
  <c r="I86" i="15"/>
  <c r="I86" i="19" s="1"/>
  <c r="J87" i="10"/>
  <c r="I87" i="15"/>
  <c r="I87" i="19" s="1"/>
  <c r="J75" i="10"/>
  <c r="I75" i="15"/>
  <c r="I75" i="19" s="1"/>
  <c r="J21" i="10"/>
  <c r="I3" i="10"/>
  <c r="I3" i="15" s="1"/>
  <c r="I3" i="19" s="1"/>
  <c r="C257" i="15"/>
  <c r="J25" i="10"/>
  <c r="J33" i="10"/>
  <c r="K24" i="10"/>
  <c r="J41" i="10"/>
  <c r="K26" i="10"/>
  <c r="M279" i="10"/>
  <c r="H2" i="10" s="1"/>
  <c r="S308" i="10"/>
  <c r="E40" i="10" s="1"/>
  <c r="H40" i="10"/>
  <c r="S302" i="10"/>
  <c r="E34" i="10" s="1"/>
  <c r="H34" i="10"/>
  <c r="S311" i="10"/>
  <c r="E43" i="10" s="1"/>
  <c r="H43" i="10"/>
  <c r="S295" i="10"/>
  <c r="E27" i="10" s="1"/>
  <c r="H27" i="10"/>
  <c r="S300" i="10"/>
  <c r="E32" i="10" s="1"/>
  <c r="H32" i="10"/>
  <c r="S299" i="10"/>
  <c r="E31" i="10" s="1"/>
  <c r="H31" i="10"/>
  <c r="S310" i="10"/>
  <c r="E42" i="10" s="1"/>
  <c r="H42" i="10"/>
  <c r="S306" i="10"/>
  <c r="E38" i="10" s="1"/>
  <c r="H38" i="10"/>
  <c r="S298" i="10"/>
  <c r="E30" i="10" s="1"/>
  <c r="H30" i="10"/>
  <c r="S307" i="10"/>
  <c r="E39" i="10" s="1"/>
  <c r="H39" i="10"/>
  <c r="S294" i="10"/>
  <c r="E26" i="10" s="1"/>
  <c r="H26" i="10"/>
  <c r="S303" i="10"/>
  <c r="E35" i="10" s="1"/>
  <c r="H35" i="10"/>
  <c r="S304" i="10"/>
  <c r="E36" i="10" s="1"/>
  <c r="H36" i="10"/>
  <c r="S296" i="10"/>
  <c r="E28" i="10" s="1"/>
  <c r="H28" i="10"/>
  <c r="N302" i="10"/>
  <c r="E14" i="10" s="1"/>
  <c r="N311" i="10"/>
  <c r="E23" i="10" s="1"/>
  <c r="N300" i="10"/>
  <c r="E12" i="10" s="1"/>
  <c r="N298" i="10"/>
  <c r="E10" i="10" s="1"/>
  <c r="N307" i="10"/>
  <c r="E19" i="10" s="1"/>
  <c r="N294" i="10"/>
  <c r="E6" i="10" s="1"/>
  <c r="N303" i="10"/>
  <c r="E15" i="10" s="1"/>
  <c r="N304" i="10"/>
  <c r="E16" i="10" s="1"/>
  <c r="N296" i="10"/>
  <c r="E8" i="10" s="1"/>
  <c r="N308" i="10"/>
  <c r="E20" i="10" s="1"/>
  <c r="N295" i="10"/>
  <c r="E7" i="10" s="1"/>
  <c r="N299" i="10"/>
  <c r="E11" i="10" s="1"/>
  <c r="N310" i="10"/>
  <c r="E22" i="10" s="1"/>
  <c r="N306" i="10"/>
  <c r="E18" i="10" s="1"/>
  <c r="D2" i="10"/>
  <c r="C2" i="10"/>
  <c r="C271" i="19" l="1"/>
  <c r="C269" i="19" s="1"/>
  <c r="C279" i="15"/>
  <c r="D267" i="15" s="1"/>
  <c r="D269" i="19" s="1"/>
  <c r="C285" i="19" s="1"/>
  <c r="D285" i="19" s="1"/>
  <c r="J29" i="10"/>
  <c r="J17" i="10"/>
  <c r="E13" i="15"/>
  <c r="E13" i="19" s="1"/>
  <c r="D2" i="15"/>
  <c r="D2" i="19" s="1"/>
  <c r="F2" i="10"/>
  <c r="J44" i="10"/>
  <c r="J5" i="10"/>
  <c r="J4" i="10"/>
  <c r="J9" i="10"/>
  <c r="J224" i="10"/>
  <c r="J197" i="10"/>
  <c r="J203" i="10"/>
  <c r="J229" i="10"/>
  <c r="J206" i="10"/>
  <c r="J202" i="10"/>
  <c r="J195" i="10"/>
  <c r="J205" i="10"/>
  <c r="J214" i="10"/>
  <c r="J207" i="10"/>
  <c r="J36" i="10"/>
  <c r="E36" i="15"/>
  <c r="E36" i="19" s="1"/>
  <c r="J26" i="10"/>
  <c r="E26" i="15"/>
  <c r="E26" i="19" s="1"/>
  <c r="J30" i="10"/>
  <c r="E30" i="15"/>
  <c r="E30" i="19" s="1"/>
  <c r="J42" i="10"/>
  <c r="E42" i="15"/>
  <c r="E42" i="19" s="1"/>
  <c r="J32" i="10"/>
  <c r="E32" i="15"/>
  <c r="E32" i="19" s="1"/>
  <c r="J43" i="10"/>
  <c r="E43" i="15"/>
  <c r="E43" i="19" s="1"/>
  <c r="J40" i="10"/>
  <c r="E40" i="15"/>
  <c r="E40" i="19" s="1"/>
  <c r="J28" i="10"/>
  <c r="E28" i="15"/>
  <c r="E28" i="19" s="1"/>
  <c r="J35" i="10"/>
  <c r="E35" i="15"/>
  <c r="E35" i="19" s="1"/>
  <c r="J39" i="10"/>
  <c r="E39" i="15"/>
  <c r="E39" i="19" s="1"/>
  <c r="J38" i="10"/>
  <c r="E38" i="15"/>
  <c r="E38" i="19" s="1"/>
  <c r="J31" i="10"/>
  <c r="E31" i="15"/>
  <c r="E31" i="19" s="1"/>
  <c r="J27" i="10"/>
  <c r="E27" i="15"/>
  <c r="E27" i="19" s="1"/>
  <c r="J34" i="10"/>
  <c r="E34" i="15"/>
  <c r="E34" i="19" s="1"/>
  <c r="J204" i="10"/>
  <c r="J201" i="10"/>
  <c r="J196" i="10"/>
  <c r="J223" i="10"/>
  <c r="J199" i="10"/>
  <c r="J198" i="10"/>
  <c r="J18" i="10"/>
  <c r="E18" i="15"/>
  <c r="E18" i="19" s="1"/>
  <c r="J11" i="10"/>
  <c r="E11" i="15"/>
  <c r="E11" i="19" s="1"/>
  <c r="J20" i="10"/>
  <c r="E20" i="15"/>
  <c r="E20" i="19" s="1"/>
  <c r="J16" i="10"/>
  <c r="E16" i="15"/>
  <c r="E16" i="19" s="1"/>
  <c r="J6" i="10"/>
  <c r="E6" i="15"/>
  <c r="E6" i="19" s="1"/>
  <c r="J10" i="10"/>
  <c r="E10" i="15"/>
  <c r="E10" i="19" s="1"/>
  <c r="J23" i="10"/>
  <c r="E23" i="15"/>
  <c r="E23" i="19" s="1"/>
  <c r="B256" i="15"/>
  <c r="C2" i="15"/>
  <c r="C2" i="19" s="1"/>
  <c r="J22" i="10"/>
  <c r="E22" i="15"/>
  <c r="E22" i="19" s="1"/>
  <c r="J7" i="10"/>
  <c r="E7" i="15"/>
  <c r="E7" i="19" s="1"/>
  <c r="J8" i="10"/>
  <c r="E8" i="15"/>
  <c r="E8" i="19" s="1"/>
  <c r="H8" i="19" s="1"/>
  <c r="J15" i="10"/>
  <c r="E15" i="15"/>
  <c r="E15" i="19" s="1"/>
  <c r="J19" i="10"/>
  <c r="E19" i="15"/>
  <c r="E19" i="19" s="1"/>
  <c r="J12" i="10"/>
  <c r="E12" i="15"/>
  <c r="E12" i="19" s="1"/>
  <c r="J14" i="10"/>
  <c r="E14" i="15"/>
  <c r="E14" i="19" s="1"/>
  <c r="J200" i="10"/>
  <c r="I2" i="10"/>
  <c r="I2" i="15" s="1"/>
  <c r="I2" i="19" s="1"/>
  <c r="C256" i="15"/>
  <c r="J3" i="10"/>
  <c r="K279" i="10"/>
  <c r="E2" i="10" s="1"/>
  <c r="E2" i="15" s="1"/>
  <c r="E2" i="19" s="1"/>
  <c r="J194" i="10" l="1"/>
  <c r="U194" i="10" s="1"/>
  <c r="I104" i="21"/>
  <c r="U207" i="10"/>
  <c r="I99" i="21"/>
  <c r="U202" i="10"/>
  <c r="I94" i="21"/>
  <c r="S197" i="10"/>
  <c r="I93" i="21"/>
  <c r="U196" i="10"/>
  <c r="I103" i="21"/>
  <c r="U206" i="10"/>
  <c r="I98" i="21"/>
  <c r="U201" i="10"/>
  <c r="I102" i="21"/>
  <c r="U205" i="10"/>
  <c r="I95" i="21"/>
  <c r="U198" i="10"/>
  <c r="I97" i="21"/>
  <c r="U200" i="10"/>
  <c r="I96" i="21"/>
  <c r="U199" i="10"/>
  <c r="I101" i="21"/>
  <c r="U204" i="10"/>
  <c r="I92" i="21"/>
  <c r="U195" i="10"/>
  <c r="I100" i="21"/>
  <c r="U203" i="10"/>
  <c r="N35" i="21"/>
  <c r="N45" i="21"/>
  <c r="N44" i="21"/>
  <c r="N50" i="21"/>
  <c r="E285" i="19"/>
  <c r="F299" i="19"/>
  <c r="F300" i="19" s="1"/>
  <c r="F289" i="19" s="1"/>
  <c r="E299" i="19"/>
  <c r="F285" i="19"/>
  <c r="C317" i="15"/>
  <c r="D279" i="15"/>
  <c r="J221" i="10"/>
  <c r="J188" i="10"/>
  <c r="H15" i="21" s="1"/>
  <c r="J211" i="10"/>
  <c r="J220" i="10"/>
  <c r="J192" i="10"/>
  <c r="E311" i="15"/>
  <c r="J2" i="10"/>
  <c r="D256" i="15"/>
  <c r="D271" i="15" l="1"/>
  <c r="D273" i="19" s="1"/>
  <c r="C289" i="19" s="1"/>
  <c r="D289" i="19" s="1"/>
  <c r="D277" i="15"/>
  <c r="I91" i="21"/>
  <c r="H122" i="21"/>
  <c r="H123" i="21"/>
  <c r="H114" i="21"/>
  <c r="F115" i="21"/>
  <c r="H113" i="21"/>
  <c r="H125" i="21"/>
  <c r="H121" i="21"/>
  <c r="H118" i="21"/>
  <c r="H116" i="21"/>
  <c r="H124" i="21"/>
  <c r="I89" i="21"/>
  <c r="U192" i="10"/>
  <c r="H117" i="21"/>
  <c r="H119" i="21"/>
  <c r="H112" i="21"/>
  <c r="H120" i="21"/>
  <c r="N42" i="21"/>
  <c r="N41" i="21"/>
  <c r="N32" i="21"/>
  <c r="D269" i="15"/>
  <c r="C319" i="15" s="1"/>
  <c r="C321" i="15"/>
  <c r="D274" i="15"/>
  <c r="D272" i="15"/>
  <c r="D270" i="15"/>
  <c r="D273" i="15"/>
  <c r="D275" i="15"/>
  <c r="D276" i="15"/>
  <c r="H4" i="19"/>
  <c r="J4" i="19" s="1"/>
  <c r="J8" i="19"/>
  <c r="H12" i="19"/>
  <c r="J12" i="19" s="1"/>
  <c r="H16" i="19"/>
  <c r="J16" i="19" s="1"/>
  <c r="H20" i="19"/>
  <c r="J20" i="19" s="1"/>
  <c r="H24" i="19"/>
  <c r="J24" i="19" s="1"/>
  <c r="H28" i="19"/>
  <c r="J28" i="19" s="1"/>
  <c r="H32" i="19"/>
  <c r="J32" i="19" s="1"/>
  <c r="H36" i="19"/>
  <c r="J36" i="19" s="1"/>
  <c r="H40" i="19"/>
  <c r="J40" i="19" s="1"/>
  <c r="H48" i="19"/>
  <c r="J48" i="19" s="1"/>
  <c r="H52" i="19"/>
  <c r="J52" i="19" s="1"/>
  <c r="H56" i="19"/>
  <c r="J56" i="19" s="1"/>
  <c r="H60" i="19"/>
  <c r="J60" i="19" s="1"/>
  <c r="H64" i="19"/>
  <c r="J64" i="19" s="1"/>
  <c r="H68" i="19"/>
  <c r="J68" i="19" s="1"/>
  <c r="H72" i="19"/>
  <c r="J72" i="19" s="1"/>
  <c r="H76" i="19"/>
  <c r="J76" i="19" s="1"/>
  <c r="H80" i="19"/>
  <c r="J80" i="19" s="1"/>
  <c r="H100" i="19"/>
  <c r="J100" i="19" s="1"/>
  <c r="H104" i="19"/>
  <c r="J104" i="19" s="1"/>
  <c r="H108" i="19"/>
  <c r="J108" i="19" s="1"/>
  <c r="H112" i="19"/>
  <c r="J112" i="19" s="1"/>
  <c r="H116" i="19"/>
  <c r="J116" i="19" s="1"/>
  <c r="H120" i="19"/>
  <c r="J120" i="19" s="1"/>
  <c r="H124" i="19"/>
  <c r="J124" i="19" s="1"/>
  <c r="H128" i="19"/>
  <c r="J128" i="19" s="1"/>
  <c r="H132" i="19"/>
  <c r="J132" i="19" s="1"/>
  <c r="H136" i="19"/>
  <c r="J136" i="19" s="1"/>
  <c r="H140" i="19"/>
  <c r="J140" i="19" s="1"/>
  <c r="H144" i="19"/>
  <c r="J144" i="19" s="1"/>
  <c r="H148" i="19"/>
  <c r="J148" i="19" s="1"/>
  <c r="H152" i="19"/>
  <c r="J152" i="19" s="1"/>
  <c r="H7" i="19"/>
  <c r="J7" i="19" s="1"/>
  <c r="H13" i="19"/>
  <c r="J13" i="19" s="1"/>
  <c r="H18" i="19"/>
  <c r="J18" i="19" s="1"/>
  <c r="H23" i="19"/>
  <c r="J23" i="19" s="1"/>
  <c r="H29" i="19"/>
  <c r="J29" i="19" s="1"/>
  <c r="H34" i="19"/>
  <c r="J34" i="19" s="1"/>
  <c r="H39" i="19"/>
  <c r="J39" i="19" s="1"/>
  <c r="H50" i="19"/>
  <c r="J50" i="19" s="1"/>
  <c r="H55" i="19"/>
  <c r="J55" i="19" s="1"/>
  <c r="H61" i="19"/>
  <c r="J61" i="19" s="1"/>
  <c r="H66" i="19"/>
  <c r="J66" i="19" s="1"/>
  <c r="H71" i="19"/>
  <c r="J71" i="19" s="1"/>
  <c r="H82" i="19"/>
  <c r="J82" i="19" s="1"/>
  <c r="H98" i="19"/>
  <c r="J98" i="19" s="1"/>
  <c r="H103" i="19"/>
  <c r="J103" i="19" s="1"/>
  <c r="H109" i="19"/>
  <c r="J109" i="19" s="1"/>
  <c r="H114" i="19"/>
  <c r="J114" i="19" s="1"/>
  <c r="H119" i="19"/>
  <c r="J119" i="19" s="1"/>
  <c r="H125" i="19"/>
  <c r="J125" i="19" s="1"/>
  <c r="H130" i="19"/>
  <c r="J130" i="19" s="1"/>
  <c r="H135" i="19"/>
  <c r="J135" i="19" s="1"/>
  <c r="H141" i="19"/>
  <c r="J141" i="19" s="1"/>
  <c r="H151" i="19"/>
  <c r="J151" i="19" s="1"/>
  <c r="H9" i="19"/>
  <c r="J9" i="19" s="1"/>
  <c r="H19" i="19"/>
  <c r="J19" i="19" s="1"/>
  <c r="H25" i="19"/>
  <c r="J25" i="19" s="1"/>
  <c r="H35" i="19"/>
  <c r="J35" i="19" s="1"/>
  <c r="H41" i="19"/>
  <c r="J41" i="19" s="1"/>
  <c r="H57" i="19"/>
  <c r="J57" i="19" s="1"/>
  <c r="H67" i="19"/>
  <c r="J67" i="19" s="1"/>
  <c r="H73" i="19"/>
  <c r="J73" i="19" s="1"/>
  <c r="H78" i="19"/>
  <c r="J78" i="19" s="1"/>
  <c r="H110" i="19"/>
  <c r="J110" i="19" s="1"/>
  <c r="H115" i="19"/>
  <c r="J115" i="19" s="1"/>
  <c r="H126" i="19"/>
  <c r="J126" i="19" s="1"/>
  <c r="H131" i="19"/>
  <c r="J131" i="19" s="1"/>
  <c r="H142" i="19"/>
  <c r="J142" i="19" s="1"/>
  <c r="H147" i="19"/>
  <c r="J147" i="19" s="1"/>
  <c r="H14" i="19"/>
  <c r="J14" i="19" s="1"/>
  <c r="H30" i="19"/>
  <c r="J30" i="19" s="1"/>
  <c r="H46" i="19"/>
  <c r="J46" i="19" s="1"/>
  <c r="H62" i="19"/>
  <c r="J62" i="19" s="1"/>
  <c r="H83" i="19"/>
  <c r="J83" i="19" s="1"/>
  <c r="H99" i="19"/>
  <c r="J99" i="19" s="1"/>
  <c r="H121" i="19"/>
  <c r="J121" i="19" s="1"/>
  <c r="H137" i="19"/>
  <c r="J137" i="19" s="1"/>
  <c r="H5" i="19"/>
  <c r="J5" i="19" s="1"/>
  <c r="H10" i="19"/>
  <c r="J10" i="19" s="1"/>
  <c r="H15" i="19"/>
  <c r="J15" i="19" s="1"/>
  <c r="H21" i="19"/>
  <c r="J21" i="19" s="1"/>
  <c r="H26" i="19"/>
  <c r="J26" i="19" s="1"/>
  <c r="H31" i="19"/>
  <c r="J31" i="19" s="1"/>
  <c r="H37" i="19"/>
  <c r="H42" i="19"/>
  <c r="J42" i="19" s="1"/>
  <c r="H47" i="19"/>
  <c r="J47" i="19" s="1"/>
  <c r="H53" i="19"/>
  <c r="J53" i="19" s="1"/>
  <c r="H58" i="19"/>
  <c r="J58" i="19" s="1"/>
  <c r="H63" i="19"/>
  <c r="J63" i="19" s="1"/>
  <c r="H74" i="19"/>
  <c r="J74" i="19" s="1"/>
  <c r="H79" i="19"/>
  <c r="J79" i="19" s="1"/>
  <c r="H85" i="19"/>
  <c r="J85" i="19" s="1"/>
  <c r="H101" i="19"/>
  <c r="J101" i="19" s="1"/>
  <c r="H106" i="19"/>
  <c r="J106" i="19" s="1"/>
  <c r="H111" i="19"/>
  <c r="J111" i="19" s="1"/>
  <c r="H117" i="19"/>
  <c r="J117" i="19" s="1"/>
  <c r="H122" i="19"/>
  <c r="J122" i="19" s="1"/>
  <c r="H127" i="19"/>
  <c r="J127" i="19" s="1"/>
  <c r="H133" i="19"/>
  <c r="J133" i="19" s="1"/>
  <c r="H143" i="19"/>
  <c r="J143" i="19" s="1"/>
  <c r="H149" i="19"/>
  <c r="J149" i="19" s="1"/>
  <c r="H154" i="19"/>
  <c r="J154" i="19" s="1"/>
  <c r="H17" i="19"/>
  <c r="J17" i="19" s="1"/>
  <c r="H38" i="19"/>
  <c r="J38" i="19" s="1"/>
  <c r="H59" i="19"/>
  <c r="J59" i="19" s="1"/>
  <c r="H81" i="19"/>
  <c r="J81" i="19" s="1"/>
  <c r="H102" i="19"/>
  <c r="J102" i="19" s="1"/>
  <c r="H123" i="19"/>
  <c r="J123" i="19" s="1"/>
  <c r="H145" i="19"/>
  <c r="J145" i="19" s="1"/>
  <c r="H129" i="19"/>
  <c r="J129" i="19" s="1"/>
  <c r="H6" i="19"/>
  <c r="J6" i="19" s="1"/>
  <c r="H49" i="19"/>
  <c r="J49" i="19" s="1"/>
  <c r="H91" i="19"/>
  <c r="J91" i="19" s="1"/>
  <c r="H113" i="19"/>
  <c r="J113" i="19" s="1"/>
  <c r="H33" i="19"/>
  <c r="J33" i="19" s="1"/>
  <c r="H75" i="19"/>
  <c r="J75" i="19" s="1"/>
  <c r="H118" i="19"/>
  <c r="J118" i="19" s="1"/>
  <c r="H160" i="19"/>
  <c r="J160" i="19" s="1"/>
  <c r="H22" i="19"/>
  <c r="J22" i="19" s="1"/>
  <c r="H43" i="19"/>
  <c r="J43" i="19" s="1"/>
  <c r="H65" i="19"/>
  <c r="J65" i="19" s="1"/>
  <c r="H107" i="19"/>
  <c r="J107" i="19" s="1"/>
  <c r="H150" i="19"/>
  <c r="J150" i="19" s="1"/>
  <c r="H27" i="19"/>
  <c r="J27" i="19" s="1"/>
  <c r="H70" i="19"/>
  <c r="J70" i="19" s="1"/>
  <c r="H134" i="19"/>
  <c r="J134" i="19" s="1"/>
  <c r="H11" i="19"/>
  <c r="J11" i="19" s="1"/>
  <c r="H54" i="19"/>
  <c r="J54" i="19" s="1"/>
  <c r="H97" i="19"/>
  <c r="J97" i="19" s="1"/>
  <c r="H139" i="19"/>
  <c r="J139" i="19" s="1"/>
  <c r="E310" i="15"/>
  <c r="G311" i="15" s="1"/>
  <c r="J191" i="10"/>
  <c r="D258" i="15"/>
  <c r="J187" i="10"/>
  <c r="H14" i="21" s="1"/>
  <c r="J217" i="10"/>
  <c r="E257" i="15" l="1"/>
  <c r="F257" i="15" s="1"/>
  <c r="G257" i="15" s="1"/>
  <c r="F3" i="15" s="1"/>
  <c r="F3" i="19" s="1"/>
  <c r="H3" i="19" s="1"/>
  <c r="J3" i="19" s="1"/>
  <c r="E256" i="15"/>
  <c r="D279" i="19"/>
  <c r="C295" i="19" s="1"/>
  <c r="D295" i="19" s="1"/>
  <c r="C327" i="15"/>
  <c r="I88" i="21"/>
  <c r="T191" i="10"/>
  <c r="H110" i="21"/>
  <c r="D271" i="19"/>
  <c r="C287" i="19" s="1"/>
  <c r="D287" i="19" s="1"/>
  <c r="N38" i="21"/>
  <c r="C306" i="19"/>
  <c r="P71" i="19"/>
  <c r="R71" i="19" s="1"/>
  <c r="Q71" i="19"/>
  <c r="S71" i="19" s="1"/>
  <c r="P7" i="19"/>
  <c r="R7" i="19" s="1"/>
  <c r="Q7" i="19"/>
  <c r="S7" i="19" s="1"/>
  <c r="Q128" i="19"/>
  <c r="S128" i="19" s="1"/>
  <c r="P128" i="19"/>
  <c r="R128" i="19" s="1"/>
  <c r="Q80" i="19"/>
  <c r="S80" i="19" s="1"/>
  <c r="P80" i="19"/>
  <c r="R80" i="19" s="1"/>
  <c r="Q32" i="19"/>
  <c r="S32" i="19" s="1"/>
  <c r="P32" i="19"/>
  <c r="R32" i="19" s="1"/>
  <c r="P97" i="19"/>
  <c r="R97" i="19" s="1"/>
  <c r="Q97" i="19"/>
  <c r="S97" i="19" s="1"/>
  <c r="P145" i="19"/>
  <c r="R145" i="19" s="1"/>
  <c r="Q145" i="19"/>
  <c r="S145" i="19" s="1"/>
  <c r="P122" i="19"/>
  <c r="R122" i="19" s="1"/>
  <c r="Q122" i="19"/>
  <c r="S122" i="19" s="1"/>
  <c r="Q58" i="19"/>
  <c r="S58" i="19" s="1"/>
  <c r="P58" i="19"/>
  <c r="R58" i="19" s="1"/>
  <c r="P137" i="19"/>
  <c r="R137" i="19" s="1"/>
  <c r="Q137" i="19"/>
  <c r="S137" i="19" s="1"/>
  <c r="P131" i="19"/>
  <c r="R131" i="19" s="1"/>
  <c r="Q131" i="19"/>
  <c r="S131" i="19" s="1"/>
  <c r="P73" i="19"/>
  <c r="R73" i="19" s="1"/>
  <c r="Q73" i="19"/>
  <c r="S73" i="19" s="1"/>
  <c r="P109" i="19"/>
  <c r="R109" i="19" s="1"/>
  <c r="Q109" i="19"/>
  <c r="S109" i="19" s="1"/>
  <c r="Q66" i="19"/>
  <c r="S66" i="19" s="1"/>
  <c r="P66" i="19"/>
  <c r="R66" i="19" s="1"/>
  <c r="P23" i="19"/>
  <c r="R23" i="19" s="1"/>
  <c r="Q23" i="19"/>
  <c r="S23" i="19" s="1"/>
  <c r="P140" i="19"/>
  <c r="R140" i="19" s="1"/>
  <c r="Q140" i="19"/>
  <c r="S140" i="19" s="1"/>
  <c r="P124" i="19"/>
  <c r="R124" i="19" s="1"/>
  <c r="Q124" i="19"/>
  <c r="S124" i="19" s="1"/>
  <c r="P108" i="19"/>
  <c r="R108" i="19" s="1"/>
  <c r="Q108" i="19"/>
  <c r="S108" i="19" s="1"/>
  <c r="P76" i="19"/>
  <c r="R76" i="19" s="1"/>
  <c r="Q76" i="19"/>
  <c r="S76" i="19" s="1"/>
  <c r="P60" i="19"/>
  <c r="R60" i="19" s="1"/>
  <c r="Q60" i="19"/>
  <c r="S60" i="19" s="1"/>
  <c r="P28" i="19"/>
  <c r="R28" i="19" s="1"/>
  <c r="Q28" i="19"/>
  <c r="S28" i="19" s="1"/>
  <c r="P12" i="19"/>
  <c r="R12" i="19" s="1"/>
  <c r="Q12" i="19"/>
  <c r="S12" i="19" s="1"/>
  <c r="P11" i="19"/>
  <c r="R11" i="19" s="1"/>
  <c r="Q11" i="19"/>
  <c r="S11" i="19" s="1"/>
  <c r="P70" i="19"/>
  <c r="R70" i="19" s="1"/>
  <c r="Q70" i="19"/>
  <c r="S70" i="19" s="1"/>
  <c r="P107" i="19"/>
  <c r="R107" i="19" s="1"/>
  <c r="Q107" i="19"/>
  <c r="S107" i="19" s="1"/>
  <c r="P33" i="19"/>
  <c r="R33" i="19" s="1"/>
  <c r="Q33" i="19"/>
  <c r="S33" i="19" s="1"/>
  <c r="P91" i="19"/>
  <c r="R91" i="19" s="1"/>
  <c r="Q91" i="19"/>
  <c r="S91" i="19" s="1"/>
  <c r="P102" i="19"/>
  <c r="R102" i="19" s="1"/>
  <c r="Q102" i="19"/>
  <c r="S102" i="19" s="1"/>
  <c r="P17" i="19"/>
  <c r="R17" i="19" s="1"/>
  <c r="Q17" i="19"/>
  <c r="S17" i="19" s="1"/>
  <c r="Q154" i="19"/>
  <c r="S154" i="19" s="1"/>
  <c r="P154" i="19"/>
  <c r="R154" i="19" s="1"/>
  <c r="P133" i="19"/>
  <c r="R133" i="19" s="1"/>
  <c r="Q133" i="19"/>
  <c r="S133" i="19" s="1"/>
  <c r="P111" i="19"/>
  <c r="R111" i="19" s="1"/>
  <c r="Q111" i="19"/>
  <c r="S111" i="19" s="1"/>
  <c r="P47" i="19"/>
  <c r="R47" i="19" s="1"/>
  <c r="Q47" i="19"/>
  <c r="S47" i="19" s="1"/>
  <c r="P26" i="19"/>
  <c r="R26" i="19" s="1"/>
  <c r="Q26" i="19"/>
  <c r="S26" i="19" s="1"/>
  <c r="P5" i="19"/>
  <c r="R5" i="19" s="1"/>
  <c r="Q5" i="19"/>
  <c r="S5" i="19" s="1"/>
  <c r="P99" i="19"/>
  <c r="R99" i="19" s="1"/>
  <c r="Q99" i="19"/>
  <c r="S99" i="19" s="1"/>
  <c r="P30" i="19"/>
  <c r="R30" i="19" s="1"/>
  <c r="Q30" i="19"/>
  <c r="S30" i="19" s="1"/>
  <c r="P147" i="19"/>
  <c r="R147" i="19" s="1"/>
  <c r="Q147" i="19"/>
  <c r="S147" i="19" s="1"/>
  <c r="P115" i="19"/>
  <c r="R115" i="19" s="1"/>
  <c r="Q115" i="19"/>
  <c r="S115" i="19" s="1"/>
  <c r="P57" i="19"/>
  <c r="R57" i="19" s="1"/>
  <c r="Q57" i="19"/>
  <c r="S57" i="19" s="1"/>
  <c r="P25" i="19"/>
  <c r="R25" i="19" s="1"/>
  <c r="Q25" i="19"/>
  <c r="S25" i="19" s="1"/>
  <c r="P141" i="19"/>
  <c r="R141" i="19" s="1"/>
  <c r="Q141" i="19"/>
  <c r="S141" i="19" s="1"/>
  <c r="P119" i="19"/>
  <c r="R119" i="19" s="1"/>
  <c r="Q119" i="19"/>
  <c r="S119" i="19" s="1"/>
  <c r="Q98" i="19"/>
  <c r="S98" i="19" s="1"/>
  <c r="P98" i="19"/>
  <c r="R98" i="19" s="1"/>
  <c r="P55" i="19"/>
  <c r="R55" i="19" s="1"/>
  <c r="Q55" i="19"/>
  <c r="S55" i="19" s="1"/>
  <c r="Q34" i="19"/>
  <c r="S34" i="19" s="1"/>
  <c r="P34" i="19"/>
  <c r="R34" i="19" s="1"/>
  <c r="P13" i="19"/>
  <c r="R13" i="19" s="1"/>
  <c r="Q13" i="19"/>
  <c r="S13" i="19" s="1"/>
  <c r="P148" i="19"/>
  <c r="R148" i="19" s="1"/>
  <c r="Q148" i="19"/>
  <c r="S148" i="19" s="1"/>
  <c r="P132" i="19"/>
  <c r="R132" i="19" s="1"/>
  <c r="Q132" i="19"/>
  <c r="S132" i="19" s="1"/>
  <c r="P116" i="19"/>
  <c r="R116" i="19" s="1"/>
  <c r="Q116" i="19"/>
  <c r="S116" i="19" s="1"/>
  <c r="P100" i="19"/>
  <c r="R100" i="19" s="1"/>
  <c r="Q100" i="19"/>
  <c r="S100" i="19" s="1"/>
  <c r="P68" i="19"/>
  <c r="R68" i="19" s="1"/>
  <c r="Q68" i="19"/>
  <c r="S68" i="19" s="1"/>
  <c r="P52" i="19"/>
  <c r="R52" i="19" s="1"/>
  <c r="Q52" i="19"/>
  <c r="S52" i="19" s="1"/>
  <c r="P36" i="19"/>
  <c r="R36" i="19" s="1"/>
  <c r="Q36" i="19"/>
  <c r="S36" i="19" s="1"/>
  <c r="P20" i="19"/>
  <c r="R20" i="19" s="1"/>
  <c r="Q20" i="19"/>
  <c r="S20" i="19" s="1"/>
  <c r="P4" i="19"/>
  <c r="R4" i="19" s="1"/>
  <c r="Q4" i="19"/>
  <c r="S4" i="19" s="1"/>
  <c r="P139" i="19"/>
  <c r="R139" i="19" s="1"/>
  <c r="Q139" i="19"/>
  <c r="S139" i="19" s="1"/>
  <c r="P27" i="19"/>
  <c r="R27" i="19" s="1"/>
  <c r="Q27" i="19"/>
  <c r="S27" i="19" s="1"/>
  <c r="P65" i="19"/>
  <c r="R65" i="19" s="1"/>
  <c r="Q65" i="19"/>
  <c r="S65" i="19" s="1"/>
  <c r="Q160" i="19"/>
  <c r="S160" i="19" s="1"/>
  <c r="P160" i="19"/>
  <c r="R160" i="19" s="1"/>
  <c r="P49" i="19"/>
  <c r="R49" i="19" s="1"/>
  <c r="Q49" i="19"/>
  <c r="S49" i="19" s="1"/>
  <c r="P129" i="19"/>
  <c r="R129" i="19" s="1"/>
  <c r="Q129" i="19"/>
  <c r="S129" i="19" s="1"/>
  <c r="P81" i="19"/>
  <c r="R81" i="19" s="1"/>
  <c r="Q81" i="19"/>
  <c r="S81" i="19" s="1"/>
  <c r="P149" i="19"/>
  <c r="R149" i="19" s="1"/>
  <c r="Q149" i="19"/>
  <c r="S149" i="19" s="1"/>
  <c r="P127" i="19"/>
  <c r="R127" i="19" s="1"/>
  <c r="Q127" i="19"/>
  <c r="S127" i="19" s="1"/>
  <c r="Q106" i="19"/>
  <c r="S106" i="19" s="1"/>
  <c r="P106" i="19"/>
  <c r="R106" i="19" s="1"/>
  <c r="P85" i="19"/>
  <c r="R85" i="19" s="1"/>
  <c r="Q85" i="19"/>
  <c r="S85" i="19" s="1"/>
  <c r="P63" i="19"/>
  <c r="R63" i="19" s="1"/>
  <c r="Q63" i="19"/>
  <c r="S63" i="19" s="1"/>
  <c r="P42" i="19"/>
  <c r="R42" i="19" s="1"/>
  <c r="Q42" i="19"/>
  <c r="S42" i="19" s="1"/>
  <c r="P21" i="19"/>
  <c r="R21" i="19" s="1"/>
  <c r="Q21" i="19"/>
  <c r="S21" i="19" s="1"/>
  <c r="P83" i="19"/>
  <c r="R83" i="19" s="1"/>
  <c r="Q83" i="19"/>
  <c r="S83" i="19" s="1"/>
  <c r="P14" i="19"/>
  <c r="R14" i="19" s="1"/>
  <c r="Q14" i="19"/>
  <c r="S14" i="19" s="1"/>
  <c r="P142" i="19"/>
  <c r="R142" i="19" s="1"/>
  <c r="Q142" i="19"/>
  <c r="S142" i="19" s="1"/>
  <c r="P110" i="19"/>
  <c r="R110" i="19" s="1"/>
  <c r="Q110" i="19"/>
  <c r="S110" i="19" s="1"/>
  <c r="P78" i="19"/>
  <c r="R78" i="19" s="1"/>
  <c r="Q78" i="19"/>
  <c r="S78" i="19" s="1"/>
  <c r="P19" i="19"/>
  <c r="R19" i="19" s="1"/>
  <c r="Q19" i="19"/>
  <c r="S19" i="19" s="1"/>
  <c r="P135" i="19"/>
  <c r="R135" i="19" s="1"/>
  <c r="Q135" i="19"/>
  <c r="S135" i="19" s="1"/>
  <c r="Q114" i="19"/>
  <c r="S114" i="19" s="1"/>
  <c r="P114" i="19"/>
  <c r="R114" i="19" s="1"/>
  <c r="Q50" i="19"/>
  <c r="S50" i="19" s="1"/>
  <c r="P50" i="19"/>
  <c r="R50" i="19" s="1"/>
  <c r="P29" i="19"/>
  <c r="R29" i="19" s="1"/>
  <c r="Q29" i="19"/>
  <c r="S29" i="19" s="1"/>
  <c r="Q144" i="19"/>
  <c r="S144" i="19" s="1"/>
  <c r="P144" i="19"/>
  <c r="R144" i="19" s="1"/>
  <c r="Q112" i="19"/>
  <c r="S112" i="19" s="1"/>
  <c r="P112" i="19"/>
  <c r="R112" i="19" s="1"/>
  <c r="Q64" i="19"/>
  <c r="S64" i="19" s="1"/>
  <c r="P64" i="19"/>
  <c r="R64" i="19" s="1"/>
  <c r="Q48" i="19"/>
  <c r="S48" i="19" s="1"/>
  <c r="P48" i="19"/>
  <c r="R48" i="19" s="1"/>
  <c r="Q16" i="19"/>
  <c r="S16" i="19" s="1"/>
  <c r="P16" i="19"/>
  <c r="R16" i="19" s="1"/>
  <c r="P43" i="19"/>
  <c r="R43" i="19" s="1"/>
  <c r="Q43" i="19"/>
  <c r="S43" i="19" s="1"/>
  <c r="P118" i="19"/>
  <c r="R118" i="19" s="1"/>
  <c r="Q118" i="19"/>
  <c r="S118" i="19" s="1"/>
  <c r="P6" i="19"/>
  <c r="R6" i="19" s="1"/>
  <c r="Q6" i="19"/>
  <c r="S6" i="19" s="1"/>
  <c r="P59" i="19"/>
  <c r="R59" i="19" s="1"/>
  <c r="Q59" i="19"/>
  <c r="S59" i="19" s="1"/>
  <c r="P143" i="19"/>
  <c r="R143" i="19" s="1"/>
  <c r="Q143" i="19"/>
  <c r="S143" i="19" s="1"/>
  <c r="P101" i="19"/>
  <c r="R101" i="19" s="1"/>
  <c r="Q101" i="19"/>
  <c r="S101" i="19" s="1"/>
  <c r="P79" i="19"/>
  <c r="R79" i="19" s="1"/>
  <c r="Q79" i="19"/>
  <c r="S79" i="19" s="1"/>
  <c r="P15" i="19"/>
  <c r="R15" i="19" s="1"/>
  <c r="Q15" i="19"/>
  <c r="S15" i="19" s="1"/>
  <c r="P62" i="19"/>
  <c r="R62" i="19" s="1"/>
  <c r="Q62" i="19"/>
  <c r="S62" i="19" s="1"/>
  <c r="P41" i="19"/>
  <c r="R41" i="19" s="1"/>
  <c r="Q41" i="19"/>
  <c r="S41" i="19" s="1"/>
  <c r="P9" i="19"/>
  <c r="R9" i="19" s="1"/>
  <c r="Q9" i="19"/>
  <c r="S9" i="19" s="1"/>
  <c r="P151" i="19"/>
  <c r="R151" i="19" s="1"/>
  <c r="Q151" i="19"/>
  <c r="S151" i="19" s="1"/>
  <c r="Q130" i="19"/>
  <c r="S130" i="19" s="1"/>
  <c r="P130" i="19"/>
  <c r="R130" i="19" s="1"/>
  <c r="P54" i="19"/>
  <c r="R54" i="19" s="1"/>
  <c r="Q54" i="19"/>
  <c r="S54" i="19" s="1"/>
  <c r="P134" i="19"/>
  <c r="R134" i="19" s="1"/>
  <c r="Q134" i="19"/>
  <c r="S134" i="19" s="1"/>
  <c r="P150" i="19"/>
  <c r="R150" i="19" s="1"/>
  <c r="Q150" i="19"/>
  <c r="S150" i="19" s="1"/>
  <c r="P22" i="19"/>
  <c r="R22" i="19" s="1"/>
  <c r="Q22" i="19"/>
  <c r="S22" i="19" s="1"/>
  <c r="P75" i="19"/>
  <c r="R75" i="19" s="1"/>
  <c r="Q75" i="19"/>
  <c r="S75" i="19" s="1"/>
  <c r="P113" i="19"/>
  <c r="R113" i="19" s="1"/>
  <c r="Q113" i="19"/>
  <c r="S113" i="19" s="1"/>
  <c r="P123" i="19"/>
  <c r="R123" i="19" s="1"/>
  <c r="Q123" i="19"/>
  <c r="S123" i="19" s="1"/>
  <c r="P38" i="19"/>
  <c r="R38" i="19" s="1"/>
  <c r="Q38" i="19"/>
  <c r="S38" i="19" s="1"/>
  <c r="P117" i="19"/>
  <c r="R117" i="19" s="1"/>
  <c r="Q117" i="19"/>
  <c r="S117" i="19" s="1"/>
  <c r="Q74" i="19"/>
  <c r="S74" i="19" s="1"/>
  <c r="P74" i="19"/>
  <c r="R74" i="19" s="1"/>
  <c r="P53" i="19"/>
  <c r="R53" i="19" s="1"/>
  <c r="Q53" i="19"/>
  <c r="S53" i="19" s="1"/>
  <c r="P31" i="19"/>
  <c r="R31" i="19" s="1"/>
  <c r="Q31" i="19"/>
  <c r="S31" i="19" s="1"/>
  <c r="P10" i="19"/>
  <c r="R10" i="19" s="1"/>
  <c r="Q10" i="19"/>
  <c r="S10" i="19" s="1"/>
  <c r="P121" i="19"/>
  <c r="R121" i="19" s="1"/>
  <c r="Q121" i="19"/>
  <c r="S121" i="19" s="1"/>
  <c r="P46" i="19"/>
  <c r="R46" i="19" s="1"/>
  <c r="Q46" i="19"/>
  <c r="S46" i="19" s="1"/>
  <c r="P126" i="19"/>
  <c r="R126" i="19" s="1"/>
  <c r="Q126" i="19"/>
  <c r="S126" i="19" s="1"/>
  <c r="P67" i="19"/>
  <c r="R67" i="19" s="1"/>
  <c r="Q67" i="19"/>
  <c r="S67" i="19" s="1"/>
  <c r="P35" i="19"/>
  <c r="R35" i="19" s="1"/>
  <c r="Q35" i="19"/>
  <c r="S35" i="19" s="1"/>
  <c r="P125" i="19"/>
  <c r="R125" i="19" s="1"/>
  <c r="Q125" i="19"/>
  <c r="S125" i="19" s="1"/>
  <c r="P103" i="19"/>
  <c r="R103" i="19" s="1"/>
  <c r="Q103" i="19"/>
  <c r="S103" i="19" s="1"/>
  <c r="Q82" i="19"/>
  <c r="S82" i="19" s="1"/>
  <c r="P82" i="19"/>
  <c r="R82" i="19" s="1"/>
  <c r="P61" i="19"/>
  <c r="R61" i="19" s="1"/>
  <c r="Q61" i="19"/>
  <c r="S61" i="19" s="1"/>
  <c r="P39" i="19"/>
  <c r="R39" i="19" s="1"/>
  <c r="Q39" i="19"/>
  <c r="S39" i="19" s="1"/>
  <c r="P18" i="19"/>
  <c r="R18" i="19" s="1"/>
  <c r="Q18" i="19"/>
  <c r="S18" i="19" s="1"/>
  <c r="Q152" i="19"/>
  <c r="S152" i="19" s="1"/>
  <c r="P152" i="19"/>
  <c r="R152" i="19" s="1"/>
  <c r="Q136" i="19"/>
  <c r="S136" i="19" s="1"/>
  <c r="P136" i="19"/>
  <c r="R136" i="19" s="1"/>
  <c r="Q120" i="19"/>
  <c r="S120" i="19" s="1"/>
  <c r="P120" i="19"/>
  <c r="R120" i="19" s="1"/>
  <c r="Q104" i="19"/>
  <c r="S104" i="19" s="1"/>
  <c r="P104" i="19"/>
  <c r="R104" i="19" s="1"/>
  <c r="Q72" i="19"/>
  <c r="S72" i="19" s="1"/>
  <c r="P72" i="19"/>
  <c r="R72" i="19" s="1"/>
  <c r="Q56" i="19"/>
  <c r="S56" i="19" s="1"/>
  <c r="P56" i="19"/>
  <c r="R56" i="19" s="1"/>
  <c r="Q40" i="19"/>
  <c r="S40" i="19" s="1"/>
  <c r="P40" i="19"/>
  <c r="R40" i="19" s="1"/>
  <c r="Q24" i="19"/>
  <c r="S24" i="19" s="1"/>
  <c r="P24" i="19"/>
  <c r="R24" i="19" s="1"/>
  <c r="Q8" i="19"/>
  <c r="S8" i="19" s="1"/>
  <c r="P8" i="19"/>
  <c r="R8" i="19" s="1"/>
  <c r="C323" i="15"/>
  <c r="D275" i="19"/>
  <c r="C291" i="19" s="1"/>
  <c r="D291" i="19" s="1"/>
  <c r="C309" i="19" s="1"/>
  <c r="C320" i="15"/>
  <c r="D272" i="19"/>
  <c r="C288" i="19" s="1"/>
  <c r="D288" i="19" s="1"/>
  <c r="C326" i="15"/>
  <c r="D278" i="19"/>
  <c r="C294" i="19" s="1"/>
  <c r="D294" i="19" s="1"/>
  <c r="C322" i="15"/>
  <c r="D274" i="19"/>
  <c r="C290" i="19" s="1"/>
  <c r="D290" i="19" s="1"/>
  <c r="C325" i="15"/>
  <c r="D277" i="19"/>
  <c r="C293" i="19" s="1"/>
  <c r="D293" i="19" s="1"/>
  <c r="C324" i="15"/>
  <c r="D276" i="19"/>
  <c r="C292" i="19" s="1"/>
  <c r="D292" i="19" s="1"/>
  <c r="F310" i="15"/>
  <c r="F256" i="15"/>
  <c r="G256" i="15" s="1"/>
  <c r="F2" i="15" s="1"/>
  <c r="F2" i="19" s="1"/>
  <c r="H2" i="19" s="1"/>
  <c r="J2" i="19" s="1"/>
  <c r="D205" i="4"/>
  <c r="F19" i="10" s="1"/>
  <c r="D310" i="15" l="1"/>
  <c r="F311" i="15"/>
  <c r="D311" i="15" s="1"/>
  <c r="D327" i="15" s="1"/>
  <c r="G109" i="21"/>
  <c r="T126" i="19"/>
  <c r="U126" i="19" s="1"/>
  <c r="V126" i="19" s="1"/>
  <c r="T22" i="19"/>
  <c r="U22" i="19" s="1"/>
  <c r="V22" i="19" s="1"/>
  <c r="T79" i="19"/>
  <c r="U79" i="19" s="1"/>
  <c r="V79" i="19" s="1"/>
  <c r="T43" i="19"/>
  <c r="U43" i="19" s="1"/>
  <c r="V43" i="19" s="1"/>
  <c r="T110" i="19"/>
  <c r="U110" i="19" s="1"/>
  <c r="V110" i="19" s="1"/>
  <c r="T21" i="19"/>
  <c r="U21" i="19" s="1"/>
  <c r="V21" i="19" s="1"/>
  <c r="T129" i="19"/>
  <c r="U129" i="19" s="1"/>
  <c r="V129" i="19" s="1"/>
  <c r="T27" i="19"/>
  <c r="U27" i="19" s="1"/>
  <c r="V27" i="19" s="1"/>
  <c r="T4" i="19"/>
  <c r="U4" i="19" s="1"/>
  <c r="V4" i="19" s="1"/>
  <c r="T36" i="19"/>
  <c r="U36" i="19" s="1"/>
  <c r="V36" i="19" s="1"/>
  <c r="T68" i="19"/>
  <c r="U68" i="19" s="1"/>
  <c r="V68" i="19" s="1"/>
  <c r="T116" i="19"/>
  <c r="U116" i="19" s="1"/>
  <c r="V116" i="19" s="1"/>
  <c r="T148" i="19"/>
  <c r="U148" i="19" s="1"/>
  <c r="V148" i="19" s="1"/>
  <c r="T141" i="19"/>
  <c r="U141" i="19" s="1"/>
  <c r="V141" i="19" s="1"/>
  <c r="T57" i="19"/>
  <c r="U57" i="19" s="1"/>
  <c r="V57" i="19" s="1"/>
  <c r="T147" i="19"/>
  <c r="U147" i="19" s="1"/>
  <c r="V147" i="19" s="1"/>
  <c r="T99" i="19"/>
  <c r="U99" i="19" s="1"/>
  <c r="V99" i="19" s="1"/>
  <c r="T26" i="19"/>
  <c r="U26" i="19" s="1"/>
  <c r="V26" i="19" s="1"/>
  <c r="T111" i="19"/>
  <c r="U111" i="19" s="1"/>
  <c r="V111" i="19" s="1"/>
  <c r="T102" i="19"/>
  <c r="U102" i="19" s="1"/>
  <c r="V102" i="19" s="1"/>
  <c r="T33" i="19"/>
  <c r="U33" i="19" s="1"/>
  <c r="V33" i="19" s="1"/>
  <c r="T70" i="19"/>
  <c r="U70" i="19" s="1"/>
  <c r="V70" i="19" s="1"/>
  <c r="T12" i="19"/>
  <c r="U12" i="19" s="1"/>
  <c r="V12" i="19" s="1"/>
  <c r="T60" i="19"/>
  <c r="U60" i="19" s="1"/>
  <c r="V60" i="19" s="1"/>
  <c r="T108" i="19"/>
  <c r="U108" i="19" s="1"/>
  <c r="V108" i="19" s="1"/>
  <c r="T18" i="19"/>
  <c r="U18" i="19" s="1"/>
  <c r="V18" i="19" s="1"/>
  <c r="T35" i="19"/>
  <c r="U35" i="19" s="1"/>
  <c r="V35" i="19" s="1"/>
  <c r="T31" i="19"/>
  <c r="U31" i="19" s="1"/>
  <c r="V31" i="19" s="1"/>
  <c r="T113" i="19"/>
  <c r="U113" i="19" s="1"/>
  <c r="V113" i="19" s="1"/>
  <c r="T9" i="19"/>
  <c r="U9" i="19" s="1"/>
  <c r="V9" i="19" s="1"/>
  <c r="T6" i="19"/>
  <c r="U6" i="19" s="1"/>
  <c r="V6" i="19" s="1"/>
  <c r="T61" i="19"/>
  <c r="U61" i="19" s="1"/>
  <c r="V61" i="19" s="1"/>
  <c r="T103" i="19"/>
  <c r="U103" i="19" s="1"/>
  <c r="V103" i="19" s="1"/>
  <c r="T121" i="19"/>
  <c r="U121" i="19" s="1"/>
  <c r="V121" i="19" s="1"/>
  <c r="T38" i="19"/>
  <c r="U38" i="19" s="1"/>
  <c r="V38" i="19" s="1"/>
  <c r="T134" i="19"/>
  <c r="U134" i="19" s="1"/>
  <c r="V134" i="19" s="1"/>
  <c r="T62" i="19"/>
  <c r="U62" i="19" s="1"/>
  <c r="V62" i="19" s="1"/>
  <c r="T143" i="19"/>
  <c r="U143" i="19" s="1"/>
  <c r="V143" i="19" s="1"/>
  <c r="T29" i="19"/>
  <c r="U29" i="19" s="1"/>
  <c r="V29" i="19" s="1"/>
  <c r="T19" i="19"/>
  <c r="U19" i="19" s="1"/>
  <c r="V19" i="19" s="1"/>
  <c r="T14" i="19"/>
  <c r="U14" i="19" s="1"/>
  <c r="V14" i="19" s="1"/>
  <c r="T149" i="19"/>
  <c r="U149" i="19" s="1"/>
  <c r="V149" i="19" s="1"/>
  <c r="T58" i="19"/>
  <c r="U58" i="19" s="1"/>
  <c r="V58" i="19" s="1"/>
  <c r="T32" i="19"/>
  <c r="U32" i="19" s="1"/>
  <c r="V32" i="19" s="1"/>
  <c r="T128" i="19"/>
  <c r="U128" i="19" s="1"/>
  <c r="V128" i="19" s="1"/>
  <c r="T8" i="19"/>
  <c r="U8" i="19" s="1"/>
  <c r="V8" i="19" s="1"/>
  <c r="T40" i="19"/>
  <c r="U40" i="19" s="1"/>
  <c r="V40" i="19" s="1"/>
  <c r="T72" i="19"/>
  <c r="U72" i="19" s="1"/>
  <c r="V72" i="19" s="1"/>
  <c r="T120" i="19"/>
  <c r="U120" i="19" s="1"/>
  <c r="V120" i="19" s="1"/>
  <c r="T152" i="19"/>
  <c r="U152" i="19" s="1"/>
  <c r="V152" i="19" s="1"/>
  <c r="T82" i="19"/>
  <c r="U82" i="19" s="1"/>
  <c r="V82" i="19" s="1"/>
  <c r="T16" i="19"/>
  <c r="U16" i="19" s="1"/>
  <c r="V16" i="19" s="1"/>
  <c r="T64" i="19"/>
  <c r="U64" i="19" s="1"/>
  <c r="V64" i="19" s="1"/>
  <c r="T144" i="19"/>
  <c r="U144" i="19" s="1"/>
  <c r="V144" i="19" s="1"/>
  <c r="T50" i="19"/>
  <c r="U50" i="19" s="1"/>
  <c r="V50" i="19" s="1"/>
  <c r="T63" i="19"/>
  <c r="U63" i="19" s="1"/>
  <c r="V63" i="19" s="1"/>
  <c r="T140" i="19"/>
  <c r="U140" i="19" s="1"/>
  <c r="V140" i="19" s="1"/>
  <c r="T73" i="19"/>
  <c r="U73" i="19" s="1"/>
  <c r="V73" i="19" s="1"/>
  <c r="T137" i="19"/>
  <c r="U137" i="19" s="1"/>
  <c r="V137" i="19" s="1"/>
  <c r="T122" i="19"/>
  <c r="U122" i="19" s="1"/>
  <c r="V122" i="19" s="1"/>
  <c r="T97" i="19"/>
  <c r="U97" i="19" s="1"/>
  <c r="V97" i="19" s="1"/>
  <c r="T7" i="19"/>
  <c r="U7" i="19" s="1"/>
  <c r="V7" i="19" s="1"/>
  <c r="T39" i="19"/>
  <c r="U39" i="19" s="1"/>
  <c r="V39" i="19" s="1"/>
  <c r="T125" i="19"/>
  <c r="U125" i="19" s="1"/>
  <c r="V125" i="19" s="1"/>
  <c r="T67" i="19"/>
  <c r="U67" i="19" s="1"/>
  <c r="V67" i="19" s="1"/>
  <c r="T46" i="19"/>
  <c r="U46" i="19" s="1"/>
  <c r="V46" i="19" s="1"/>
  <c r="T10" i="19"/>
  <c r="U10" i="19" s="1"/>
  <c r="V10" i="19" s="1"/>
  <c r="T53" i="19"/>
  <c r="U53" i="19" s="1"/>
  <c r="V53" i="19" s="1"/>
  <c r="T117" i="19"/>
  <c r="U117" i="19" s="1"/>
  <c r="V117" i="19" s="1"/>
  <c r="T123" i="19"/>
  <c r="U123" i="19" s="1"/>
  <c r="V123" i="19" s="1"/>
  <c r="T75" i="19"/>
  <c r="U75" i="19" s="1"/>
  <c r="V75" i="19" s="1"/>
  <c r="T150" i="19"/>
  <c r="U150" i="19" s="1"/>
  <c r="V150" i="19" s="1"/>
  <c r="T54" i="19"/>
  <c r="U54" i="19" s="1"/>
  <c r="V54" i="19" s="1"/>
  <c r="T151" i="19"/>
  <c r="U151" i="19" s="1"/>
  <c r="V151" i="19" s="1"/>
  <c r="T41" i="19"/>
  <c r="U41" i="19" s="1"/>
  <c r="V41" i="19" s="1"/>
  <c r="T15" i="19"/>
  <c r="U15" i="19" s="1"/>
  <c r="V15" i="19" s="1"/>
  <c r="T101" i="19"/>
  <c r="U101" i="19" s="1"/>
  <c r="V101" i="19" s="1"/>
  <c r="T59" i="19"/>
  <c r="U59" i="19" s="1"/>
  <c r="V59" i="19" s="1"/>
  <c r="T118" i="19"/>
  <c r="U118" i="19" s="1"/>
  <c r="V118" i="19" s="1"/>
  <c r="T135" i="19"/>
  <c r="U135" i="19" s="1"/>
  <c r="V135" i="19" s="1"/>
  <c r="T78" i="19"/>
  <c r="U78" i="19" s="1"/>
  <c r="V78" i="19" s="1"/>
  <c r="T142" i="19"/>
  <c r="U142" i="19" s="1"/>
  <c r="V142" i="19" s="1"/>
  <c r="T83" i="19"/>
  <c r="U83" i="19" s="1"/>
  <c r="V83" i="19" s="1"/>
  <c r="T42" i="19"/>
  <c r="U42" i="19" s="1"/>
  <c r="V42" i="19" s="1"/>
  <c r="T85" i="19"/>
  <c r="U85" i="19" s="1"/>
  <c r="V85" i="19" s="1"/>
  <c r="T127" i="19"/>
  <c r="U127" i="19" s="1"/>
  <c r="V127" i="19" s="1"/>
  <c r="T81" i="19"/>
  <c r="U81" i="19" s="1"/>
  <c r="V81" i="19" s="1"/>
  <c r="T49" i="19"/>
  <c r="U49" i="19" s="1"/>
  <c r="V49" i="19" s="1"/>
  <c r="T65" i="19"/>
  <c r="U65" i="19" s="1"/>
  <c r="V65" i="19" s="1"/>
  <c r="T139" i="19"/>
  <c r="U139" i="19" s="1"/>
  <c r="V139" i="19" s="1"/>
  <c r="T20" i="19"/>
  <c r="U20" i="19" s="1"/>
  <c r="V20" i="19" s="1"/>
  <c r="T52" i="19"/>
  <c r="U52" i="19" s="1"/>
  <c r="V52" i="19" s="1"/>
  <c r="T100" i="19"/>
  <c r="U100" i="19" s="1"/>
  <c r="V100" i="19" s="1"/>
  <c r="T132" i="19"/>
  <c r="U132" i="19" s="1"/>
  <c r="V132" i="19" s="1"/>
  <c r="T13" i="19"/>
  <c r="U13" i="19" s="1"/>
  <c r="V13" i="19" s="1"/>
  <c r="T55" i="19"/>
  <c r="U55" i="19" s="1"/>
  <c r="V55" i="19" s="1"/>
  <c r="T119" i="19"/>
  <c r="U119" i="19" s="1"/>
  <c r="V119" i="19" s="1"/>
  <c r="T25" i="19"/>
  <c r="U25" i="19" s="1"/>
  <c r="V25" i="19" s="1"/>
  <c r="T115" i="19"/>
  <c r="U115" i="19" s="1"/>
  <c r="V115" i="19" s="1"/>
  <c r="T30" i="19"/>
  <c r="U30" i="19" s="1"/>
  <c r="V30" i="19" s="1"/>
  <c r="T5" i="19"/>
  <c r="U5" i="19" s="1"/>
  <c r="V5" i="19" s="1"/>
  <c r="T47" i="19"/>
  <c r="U47" i="19" s="1"/>
  <c r="V47" i="19" s="1"/>
  <c r="T133" i="19"/>
  <c r="U133" i="19" s="1"/>
  <c r="V133" i="19" s="1"/>
  <c r="T17" i="19"/>
  <c r="U17" i="19" s="1"/>
  <c r="V17" i="19" s="1"/>
  <c r="T91" i="19"/>
  <c r="U91" i="19" s="1"/>
  <c r="V91" i="19" s="1"/>
  <c r="T107" i="19"/>
  <c r="U107" i="19" s="1"/>
  <c r="V107" i="19" s="1"/>
  <c r="T11" i="19"/>
  <c r="U11" i="19" s="1"/>
  <c r="V11" i="19" s="1"/>
  <c r="T28" i="19"/>
  <c r="U28" i="19" s="1"/>
  <c r="V28" i="19" s="1"/>
  <c r="T76" i="19"/>
  <c r="U76" i="19" s="1"/>
  <c r="V76" i="19" s="1"/>
  <c r="T124" i="19"/>
  <c r="U124" i="19" s="1"/>
  <c r="V124" i="19" s="1"/>
  <c r="T23" i="19"/>
  <c r="U23" i="19" s="1"/>
  <c r="V23" i="19" s="1"/>
  <c r="T109" i="19"/>
  <c r="U109" i="19" s="1"/>
  <c r="V109" i="19" s="1"/>
  <c r="T131" i="19"/>
  <c r="U131" i="19" s="1"/>
  <c r="V131" i="19" s="1"/>
  <c r="T145" i="19"/>
  <c r="U145" i="19" s="1"/>
  <c r="V145" i="19" s="1"/>
  <c r="T71" i="19"/>
  <c r="U71" i="19" s="1"/>
  <c r="V71" i="19" s="1"/>
  <c r="T24" i="19"/>
  <c r="U24" i="19" s="1"/>
  <c r="V24" i="19" s="1"/>
  <c r="T56" i="19"/>
  <c r="U56" i="19" s="1"/>
  <c r="V56" i="19" s="1"/>
  <c r="T104" i="19"/>
  <c r="U104" i="19" s="1"/>
  <c r="V104" i="19" s="1"/>
  <c r="T136" i="19"/>
  <c r="U136" i="19" s="1"/>
  <c r="V136" i="19" s="1"/>
  <c r="T74" i="19"/>
  <c r="U74" i="19" s="1"/>
  <c r="V74" i="19" s="1"/>
  <c r="T130" i="19"/>
  <c r="U130" i="19" s="1"/>
  <c r="V130" i="19" s="1"/>
  <c r="T48" i="19"/>
  <c r="U48" i="19" s="1"/>
  <c r="V48" i="19" s="1"/>
  <c r="T112" i="19"/>
  <c r="U112" i="19" s="1"/>
  <c r="V112" i="19" s="1"/>
  <c r="T114" i="19"/>
  <c r="U114" i="19" s="1"/>
  <c r="V114" i="19" s="1"/>
  <c r="T106" i="19"/>
  <c r="U106" i="19" s="1"/>
  <c r="V106" i="19" s="1"/>
  <c r="T160" i="19"/>
  <c r="U160" i="19" s="1"/>
  <c r="V160" i="19" s="1"/>
  <c r="T34" i="19"/>
  <c r="U34" i="19" s="1"/>
  <c r="V34" i="19" s="1"/>
  <c r="T98" i="19"/>
  <c r="U98" i="19" s="1"/>
  <c r="V98" i="19" s="1"/>
  <c r="T154" i="19"/>
  <c r="U154" i="19" s="1"/>
  <c r="V154" i="19" s="1"/>
  <c r="T66" i="19"/>
  <c r="U66" i="19" s="1"/>
  <c r="V66" i="19" s="1"/>
  <c r="T80" i="19"/>
  <c r="U80" i="19" s="1"/>
  <c r="V80" i="19" s="1"/>
  <c r="D297" i="19"/>
  <c r="P2" i="19"/>
  <c r="R2" i="19" s="1"/>
  <c r="Q2" i="19"/>
  <c r="S2" i="19" s="1"/>
  <c r="P3" i="19"/>
  <c r="R3" i="19" s="1"/>
  <c r="Q3" i="19"/>
  <c r="S3" i="19" s="1"/>
  <c r="D320" i="15"/>
  <c r="D325" i="15"/>
  <c r="D326" i="15"/>
  <c r="D323" i="15"/>
  <c r="C341" i="15" s="1"/>
  <c r="G160" i="15"/>
  <c r="G83" i="15"/>
  <c r="G6" i="15"/>
  <c r="G10" i="15"/>
  <c r="G14" i="15"/>
  <c r="G18" i="15"/>
  <c r="G22" i="15"/>
  <c r="G26" i="15"/>
  <c r="G30" i="15"/>
  <c r="G34" i="15"/>
  <c r="G38" i="15"/>
  <c r="G42" i="15"/>
  <c r="G46" i="15"/>
  <c r="G50" i="15"/>
  <c r="G54" i="15"/>
  <c r="G58" i="15"/>
  <c r="G62" i="15"/>
  <c r="G66" i="15"/>
  <c r="G71" i="15"/>
  <c r="G75" i="15"/>
  <c r="G79" i="15"/>
  <c r="G154" i="15"/>
  <c r="G85" i="15"/>
  <c r="G3" i="15"/>
  <c r="G7" i="15"/>
  <c r="G11" i="15"/>
  <c r="G15" i="15"/>
  <c r="G19" i="15"/>
  <c r="G23" i="15"/>
  <c r="G27" i="15"/>
  <c r="G31" i="15"/>
  <c r="G35" i="15"/>
  <c r="G39" i="15"/>
  <c r="G43" i="15"/>
  <c r="G47" i="15"/>
  <c r="G55" i="15"/>
  <c r="G59" i="15"/>
  <c r="G63" i="15"/>
  <c r="G67" i="15"/>
  <c r="G72" i="15"/>
  <c r="G76" i="15"/>
  <c r="G91" i="15"/>
  <c r="G4" i="15"/>
  <c r="G8" i="15"/>
  <c r="H8" i="15" s="1"/>
  <c r="G12" i="15"/>
  <c r="G16" i="15"/>
  <c r="G20" i="15"/>
  <c r="G24" i="15"/>
  <c r="G28" i="15"/>
  <c r="G32" i="15"/>
  <c r="G36" i="15"/>
  <c r="G40" i="15"/>
  <c r="G48" i="15"/>
  <c r="G52" i="15"/>
  <c r="G56" i="15"/>
  <c r="G60" i="15"/>
  <c r="G64" i="15"/>
  <c r="G68" i="15"/>
  <c r="G73" i="15"/>
  <c r="G81" i="15"/>
  <c r="G13" i="15"/>
  <c r="G29" i="15"/>
  <c r="G61" i="15"/>
  <c r="G78" i="15"/>
  <c r="G98" i="15"/>
  <c r="G102" i="15"/>
  <c r="G106" i="15"/>
  <c r="G110" i="15"/>
  <c r="G114" i="15"/>
  <c r="G118" i="15"/>
  <c r="G122" i="15"/>
  <c r="G126" i="15"/>
  <c r="G130" i="15"/>
  <c r="G134" i="15"/>
  <c r="G139" i="15"/>
  <c r="G143" i="15"/>
  <c r="G147" i="15"/>
  <c r="G151" i="15"/>
  <c r="G17" i="15"/>
  <c r="G33" i="15"/>
  <c r="G49" i="15"/>
  <c r="G65" i="15"/>
  <c r="G80" i="15"/>
  <c r="G99" i="15"/>
  <c r="G103" i="15"/>
  <c r="G107" i="15"/>
  <c r="G111" i="15"/>
  <c r="G115" i="15"/>
  <c r="G119" i="15"/>
  <c r="G123" i="15"/>
  <c r="G127" i="15"/>
  <c r="G131" i="15"/>
  <c r="G135" i="15"/>
  <c r="G140" i="15"/>
  <c r="G144" i="15"/>
  <c r="G148" i="15"/>
  <c r="G152" i="15"/>
  <c r="C342" i="15"/>
  <c r="G25" i="15"/>
  <c r="G57" i="15"/>
  <c r="G97" i="15"/>
  <c r="G113" i="15"/>
  <c r="G121" i="15"/>
  <c r="G129" i="15"/>
  <c r="G137" i="15"/>
  <c r="G5" i="15"/>
  <c r="G37" i="15"/>
  <c r="G70" i="15"/>
  <c r="G100" i="15"/>
  <c r="G108" i="15"/>
  <c r="G116" i="15"/>
  <c r="G124" i="15"/>
  <c r="G132" i="15"/>
  <c r="G141" i="15"/>
  <c r="G149" i="15"/>
  <c r="G9" i="15"/>
  <c r="G41" i="15"/>
  <c r="G74" i="15"/>
  <c r="G101" i="15"/>
  <c r="G109" i="15"/>
  <c r="G117" i="15"/>
  <c r="G125" i="15"/>
  <c r="G133" i="15"/>
  <c r="G142" i="15"/>
  <c r="G150" i="15"/>
  <c r="G21" i="15"/>
  <c r="G53" i="15"/>
  <c r="G82" i="15"/>
  <c r="G104" i="15"/>
  <c r="G112" i="15"/>
  <c r="G120" i="15"/>
  <c r="G128" i="15"/>
  <c r="G136" i="15"/>
  <c r="G145" i="15"/>
  <c r="G2" i="15"/>
  <c r="D317" i="15"/>
  <c r="E317" i="15" s="1"/>
  <c r="C339" i="15"/>
  <c r="D324" i="15"/>
  <c r="D319" i="15"/>
  <c r="D322" i="15"/>
  <c r="D321" i="15"/>
  <c r="C338" i="15" s="1"/>
  <c r="C192" i="4"/>
  <c r="I37" i="10" s="1"/>
  <c r="E519" i="15" l="1"/>
  <c r="F519" i="15" s="1"/>
  <c r="E530" i="15"/>
  <c r="F530" i="15" s="1"/>
  <c r="E520" i="15"/>
  <c r="F520" i="15" s="1"/>
  <c r="T208" i="19"/>
  <c r="U208" i="19" s="1"/>
  <c r="V208" i="19" s="1"/>
  <c r="I55" i="25" s="1"/>
  <c r="T203" i="19"/>
  <c r="U203" i="19" s="1"/>
  <c r="V203" i="19" s="1"/>
  <c r="I50" i="25" s="1"/>
  <c r="T199" i="19"/>
  <c r="U199" i="19" s="1"/>
  <c r="V199" i="19" s="1"/>
  <c r="I46" i="25" s="1"/>
  <c r="T210" i="19"/>
  <c r="U210" i="19" s="1"/>
  <c r="V210" i="19" s="1"/>
  <c r="I57" i="25" s="1"/>
  <c r="T204" i="19"/>
  <c r="U204" i="19" s="1"/>
  <c r="V204" i="19" s="1"/>
  <c r="I51" i="25" s="1"/>
  <c r="T3" i="19"/>
  <c r="U3" i="19" s="1"/>
  <c r="V3" i="19" s="1"/>
  <c r="T211" i="19"/>
  <c r="U211" i="19" s="1"/>
  <c r="V211" i="19" s="1"/>
  <c r="I58" i="25" s="1"/>
  <c r="T2" i="19"/>
  <c r="U2" i="19" s="1"/>
  <c r="V2" i="19" s="1"/>
  <c r="F291" i="19"/>
  <c r="E300" i="19"/>
  <c r="E289" i="19" s="1"/>
  <c r="H289" i="19" s="1"/>
  <c r="D306" i="19" s="1"/>
  <c r="D307" i="19" s="1"/>
  <c r="H2" i="15"/>
  <c r="J2" i="15" s="1"/>
  <c r="H120" i="15"/>
  <c r="J120" i="15" s="1"/>
  <c r="H133" i="15"/>
  <c r="J133" i="15" s="1"/>
  <c r="H149" i="15"/>
  <c r="H121" i="15"/>
  <c r="J121" i="15" s="1"/>
  <c r="H144" i="15"/>
  <c r="J144" i="15" s="1"/>
  <c r="H111" i="15"/>
  <c r="J111" i="15" s="1"/>
  <c r="H17" i="15"/>
  <c r="J17" i="15" s="1"/>
  <c r="H122" i="15"/>
  <c r="J122" i="15" s="1"/>
  <c r="H61" i="15"/>
  <c r="J61" i="15" s="1"/>
  <c r="H56" i="15"/>
  <c r="J56" i="15" s="1"/>
  <c r="H20" i="15"/>
  <c r="J20" i="15" s="1"/>
  <c r="H67" i="15"/>
  <c r="J67" i="15" s="1"/>
  <c r="H47" i="15"/>
  <c r="H15" i="15"/>
  <c r="J15" i="15" s="1"/>
  <c r="H85" i="15"/>
  <c r="J85" i="15" s="1"/>
  <c r="H58" i="15"/>
  <c r="J58" i="15" s="1"/>
  <c r="H26" i="15"/>
  <c r="H145" i="15"/>
  <c r="H21" i="15"/>
  <c r="J21" i="15" s="1"/>
  <c r="H74" i="15"/>
  <c r="J74" i="15" s="1"/>
  <c r="H108" i="15"/>
  <c r="J108" i="15" s="1"/>
  <c r="H113" i="15"/>
  <c r="J113" i="15" s="1"/>
  <c r="H140" i="15"/>
  <c r="H107" i="15"/>
  <c r="J107" i="15" s="1"/>
  <c r="H151" i="15"/>
  <c r="H118" i="15"/>
  <c r="H29" i="15"/>
  <c r="H52" i="15"/>
  <c r="H16" i="15"/>
  <c r="H63" i="15"/>
  <c r="J63" i="15" s="1"/>
  <c r="H27" i="15"/>
  <c r="H154" i="15"/>
  <c r="J154" i="15" s="1"/>
  <c r="H38" i="15"/>
  <c r="J38" i="15" s="1"/>
  <c r="H6" i="15"/>
  <c r="H136" i="15"/>
  <c r="J136" i="15" s="1"/>
  <c r="H104" i="15"/>
  <c r="J104" i="15" s="1"/>
  <c r="H150" i="15"/>
  <c r="J150" i="15" s="1"/>
  <c r="H117" i="15"/>
  <c r="J117" i="15" s="1"/>
  <c r="H41" i="15"/>
  <c r="J41" i="15" s="1"/>
  <c r="H132" i="15"/>
  <c r="J132" i="15" s="1"/>
  <c r="H100" i="15"/>
  <c r="J100" i="15" s="1"/>
  <c r="H137" i="15"/>
  <c r="J137" i="15" s="1"/>
  <c r="H97" i="15"/>
  <c r="J97" i="15" s="1"/>
  <c r="H152" i="15"/>
  <c r="J152" i="15" s="1"/>
  <c r="H135" i="15"/>
  <c r="J135" i="15" s="1"/>
  <c r="H119" i="15"/>
  <c r="J119" i="15" s="1"/>
  <c r="H103" i="15"/>
  <c r="J103" i="15" s="1"/>
  <c r="H49" i="15"/>
  <c r="J49" i="15" s="1"/>
  <c r="H147" i="15"/>
  <c r="J147" i="15" s="1"/>
  <c r="H130" i="15"/>
  <c r="J130" i="15" s="1"/>
  <c r="H114" i="15"/>
  <c r="J114" i="15" s="1"/>
  <c r="H98" i="15"/>
  <c r="J98" i="15" s="1"/>
  <c r="H13" i="15"/>
  <c r="J13" i="15" s="1"/>
  <c r="H64" i="15"/>
  <c r="J64" i="15" s="1"/>
  <c r="H48" i="15"/>
  <c r="J48" i="15" s="1"/>
  <c r="H28" i="15"/>
  <c r="J28" i="15" s="1"/>
  <c r="H12" i="15"/>
  <c r="J12" i="15" s="1"/>
  <c r="H76" i="15"/>
  <c r="J76" i="15" s="1"/>
  <c r="H59" i="15"/>
  <c r="J59" i="15" s="1"/>
  <c r="H39" i="15"/>
  <c r="J39" i="15" s="1"/>
  <c r="H23" i="15"/>
  <c r="J23" i="15" s="1"/>
  <c r="H7" i="15"/>
  <c r="J7" i="15" s="1"/>
  <c r="H66" i="15"/>
  <c r="H50" i="15"/>
  <c r="H34" i="15"/>
  <c r="H18" i="15"/>
  <c r="J18" i="15" s="1"/>
  <c r="H83" i="15"/>
  <c r="H53" i="15"/>
  <c r="H101" i="15"/>
  <c r="H116" i="15"/>
  <c r="H37" i="15"/>
  <c r="H25" i="15"/>
  <c r="H127" i="15"/>
  <c r="J127" i="15" s="1"/>
  <c r="H80" i="15"/>
  <c r="H139" i="15"/>
  <c r="H106" i="15"/>
  <c r="J106" i="15" s="1"/>
  <c r="H73" i="15"/>
  <c r="H36" i="15"/>
  <c r="H4" i="15"/>
  <c r="J4" i="15" s="1"/>
  <c r="H31" i="15"/>
  <c r="H75" i="15"/>
  <c r="H42" i="15"/>
  <c r="H10" i="15"/>
  <c r="H112" i="15"/>
  <c r="H125" i="15"/>
  <c r="H141" i="15"/>
  <c r="H5" i="15"/>
  <c r="H123" i="15"/>
  <c r="J123" i="15" s="1"/>
  <c r="H65" i="15"/>
  <c r="J65" i="15" s="1"/>
  <c r="H134" i="15"/>
  <c r="H102" i="15"/>
  <c r="H68" i="15"/>
  <c r="J68" i="15" s="1"/>
  <c r="H32" i="15"/>
  <c r="J32" i="15" s="1"/>
  <c r="H91" i="15"/>
  <c r="H43" i="15"/>
  <c r="H11" i="15"/>
  <c r="J11" i="15" s="1"/>
  <c r="H71" i="15"/>
  <c r="J71" i="15" s="1"/>
  <c r="H54" i="15"/>
  <c r="H22" i="15"/>
  <c r="H128" i="15"/>
  <c r="H82" i="15"/>
  <c r="J82" i="15" s="1"/>
  <c r="H142" i="15"/>
  <c r="H109" i="15"/>
  <c r="H9" i="15"/>
  <c r="H124" i="15"/>
  <c r="J124" i="15" s="1"/>
  <c r="H70" i="15"/>
  <c r="H129" i="15"/>
  <c r="H57" i="15"/>
  <c r="H148" i="15"/>
  <c r="J148" i="15" s="1"/>
  <c r="H131" i="15"/>
  <c r="H115" i="15"/>
  <c r="H99" i="15"/>
  <c r="H33" i="15"/>
  <c r="J33" i="15" s="1"/>
  <c r="H143" i="15"/>
  <c r="H126" i="15"/>
  <c r="H110" i="15"/>
  <c r="H78" i="15"/>
  <c r="J78" i="15" s="1"/>
  <c r="H81" i="15"/>
  <c r="H60" i="15"/>
  <c r="H40" i="15"/>
  <c r="H24" i="15"/>
  <c r="J24" i="15" s="1"/>
  <c r="H72" i="15"/>
  <c r="H55" i="15"/>
  <c r="H35" i="15"/>
  <c r="J35" i="15" s="1"/>
  <c r="H19" i="15"/>
  <c r="H3" i="15"/>
  <c r="H79" i="15"/>
  <c r="H62" i="15"/>
  <c r="J62" i="15" s="1"/>
  <c r="H46" i="15"/>
  <c r="H30" i="15"/>
  <c r="H14" i="15"/>
  <c r="H160" i="15"/>
  <c r="F331" i="15"/>
  <c r="F332" i="15" s="1"/>
  <c r="F321" i="15" s="1"/>
  <c r="F317" i="15"/>
  <c r="D329" i="15"/>
  <c r="E331" i="15"/>
  <c r="J37" i="10"/>
  <c r="I37" i="15"/>
  <c r="N37" i="10" l="1"/>
  <c r="N17" i="10"/>
  <c r="N19" i="10"/>
  <c r="N6" i="10"/>
  <c r="N15" i="10"/>
  <c r="N16" i="10"/>
  <c r="N35" i="10"/>
  <c r="N36" i="10"/>
  <c r="N31" i="10"/>
  <c r="N42" i="10"/>
  <c r="N12" i="10"/>
  <c r="N34" i="10"/>
  <c r="N29" i="10"/>
  <c r="N5" i="10"/>
  <c r="N18" i="10"/>
  <c r="N49" i="10"/>
  <c r="N21" i="10"/>
  <c r="N153" i="10"/>
  <c r="N184" i="10"/>
  <c r="N71" i="10"/>
  <c r="N113" i="10"/>
  <c r="N93" i="10"/>
  <c r="N118" i="10"/>
  <c r="N52" i="10"/>
  <c r="N63" i="10"/>
  <c r="N166" i="10"/>
  <c r="N64" i="10"/>
  <c r="N125" i="10"/>
  <c r="N66" i="10"/>
  <c r="N149" i="10"/>
  <c r="N78" i="10"/>
  <c r="N57" i="10"/>
  <c r="N99" i="10"/>
  <c r="N51" i="10"/>
  <c r="N130" i="10"/>
  <c r="N100" i="10"/>
  <c r="N126" i="10"/>
  <c r="N104" i="10"/>
  <c r="N155" i="10"/>
  <c r="N41" i="10"/>
  <c r="N48" i="10"/>
  <c r="N179" i="10"/>
  <c r="N105" i="10"/>
  <c r="N107" i="10"/>
  <c r="N73" i="10"/>
  <c r="N58" i="10"/>
  <c r="N101" i="10"/>
  <c r="N129" i="10"/>
  <c r="N173" i="10"/>
  <c r="N171" i="10"/>
  <c r="N87" i="10"/>
  <c r="N136" i="10"/>
  <c r="N3" i="10"/>
  <c r="N20" i="10"/>
  <c r="N30" i="10"/>
  <c r="N23" i="10"/>
  <c r="N32" i="10"/>
  <c r="N22" i="10"/>
  <c r="N138" i="10"/>
  <c r="N92" i="10"/>
  <c r="N146" i="10"/>
  <c r="N175" i="10"/>
  <c r="N85" i="10"/>
  <c r="N151" i="10"/>
  <c r="N70" i="10"/>
  <c r="N183" i="10"/>
  <c r="N119" i="10"/>
  <c r="N181" i="10"/>
  <c r="N88" i="10"/>
  <c r="N67" i="10"/>
  <c r="N123" i="10"/>
  <c r="N72" i="10"/>
  <c r="N116" i="10"/>
  <c r="N83" i="10"/>
  <c r="N55" i="10"/>
  <c r="N147" i="10"/>
  <c r="N79" i="10"/>
  <c r="N50" i="10"/>
  <c r="N154" i="10"/>
  <c r="N143" i="10"/>
  <c r="N33" i="10"/>
  <c r="N60" i="10"/>
  <c r="N81" i="10"/>
  <c r="N169" i="10"/>
  <c r="N65" i="10"/>
  <c r="N124" i="10"/>
  <c r="N46" i="10"/>
  <c r="N165" i="10"/>
  <c r="N44" i="10"/>
  <c r="N38" i="10"/>
  <c r="N14" i="10"/>
  <c r="N27" i="10"/>
  <c r="D241" i="10"/>
  <c r="N127" i="10"/>
  <c r="N62" i="10"/>
  <c r="N160" i="10"/>
  <c r="N164" i="10"/>
  <c r="N177" i="10"/>
  <c r="N178" i="10"/>
  <c r="N94" i="10"/>
  <c r="N167" i="10"/>
  <c r="N106" i="10"/>
  <c r="N182" i="10"/>
  <c r="N82" i="10"/>
  <c r="N96" i="10"/>
  <c r="N98" i="10"/>
  <c r="N68" i="10"/>
  <c r="N117" i="10"/>
  <c r="N91" i="10"/>
  <c r="N168" i="10"/>
  <c r="N139" i="10"/>
  <c r="N141" i="10"/>
  <c r="N80" i="10"/>
  <c r="N61" i="10"/>
  <c r="N180" i="10"/>
  <c r="N95" i="10"/>
  <c r="N134" i="10"/>
  <c r="N74" i="10"/>
  <c r="N110" i="10"/>
  <c r="N176" i="10"/>
  <c r="N120" i="10"/>
  <c r="N69" i="10"/>
  <c r="N161" i="10"/>
  <c r="N109" i="10"/>
  <c r="N53" i="10"/>
  <c r="N111" i="10"/>
  <c r="N108" i="10"/>
  <c r="N97" i="10"/>
  <c r="N76" i="10"/>
  <c r="N26" i="10"/>
  <c r="N11" i="10"/>
  <c r="N9" i="10"/>
  <c r="N43" i="10"/>
  <c r="N10" i="10"/>
  <c r="N28" i="10"/>
  <c r="N4" i="10"/>
  <c r="N2" i="10"/>
  <c r="N128" i="10"/>
  <c r="N140" i="10"/>
  <c r="N172" i="10"/>
  <c r="N148" i="10"/>
  <c r="N157" i="10"/>
  <c r="N86" i="10"/>
  <c r="N137" i="10"/>
  <c r="N170" i="10"/>
  <c r="N132" i="10"/>
  <c r="N47" i="10"/>
  <c r="N102" i="10"/>
  <c r="N135" i="10"/>
  <c r="N131" i="10"/>
  <c r="N156" i="10"/>
  <c r="N25" i="10"/>
  <c r="N59" i="10"/>
  <c r="N162" i="10"/>
  <c r="N144" i="10"/>
  <c r="N121" i="10"/>
  <c r="N90" i="10"/>
  <c r="N122" i="10"/>
  <c r="N159" i="10"/>
  <c r="N54" i="10"/>
  <c r="N115" i="10"/>
  <c r="N84" i="10"/>
  <c r="N133" i="10"/>
  <c r="N142" i="10"/>
  <c r="N77" i="10"/>
  <c r="N45" i="10"/>
  <c r="N145" i="10"/>
  <c r="N56" i="10"/>
  <c r="N158" i="10"/>
  <c r="N103" i="10"/>
  <c r="N163" i="10"/>
  <c r="N152" i="10"/>
  <c r="N174" i="10"/>
  <c r="N39" i="10"/>
  <c r="N7" i="10"/>
  <c r="N112" i="10"/>
  <c r="N89" i="10"/>
  <c r="N114" i="10"/>
  <c r="N75" i="10"/>
  <c r="N13" i="10"/>
  <c r="N150" i="10"/>
  <c r="N24" i="10"/>
  <c r="N40" i="10"/>
  <c r="N8" i="10"/>
  <c r="Z208" i="19"/>
  <c r="G76" i="25" s="1"/>
  <c r="Z211" i="19"/>
  <c r="G79" i="25" s="1"/>
  <c r="Y203" i="19"/>
  <c r="F71" i="25" s="1"/>
  <c r="AA199" i="19"/>
  <c r="H67" i="25" s="1"/>
  <c r="AA204" i="19"/>
  <c r="H72" i="25" s="1"/>
  <c r="Z210" i="19"/>
  <c r="G78" i="25" s="1"/>
  <c r="T198" i="19"/>
  <c r="U198" i="19" s="1"/>
  <c r="V198" i="19" s="1"/>
  <c r="I45" i="25" s="1"/>
  <c r="G169" i="19"/>
  <c r="H169" i="19" s="1"/>
  <c r="J169" i="19" s="1"/>
  <c r="G173" i="19"/>
  <c r="H173" i="19" s="1"/>
  <c r="J173" i="19" s="1"/>
  <c r="G177" i="19"/>
  <c r="H177" i="19" s="1"/>
  <c r="J177" i="19" s="1"/>
  <c r="G181" i="19"/>
  <c r="H181" i="19" s="1"/>
  <c r="J181" i="19" s="1"/>
  <c r="G165" i="19"/>
  <c r="H165" i="19" s="1"/>
  <c r="J165" i="19" s="1"/>
  <c r="G166" i="19"/>
  <c r="H166" i="19" s="1"/>
  <c r="J166" i="19" s="1"/>
  <c r="G170" i="19"/>
  <c r="H170" i="19" s="1"/>
  <c r="J170" i="19" s="1"/>
  <c r="G174" i="19"/>
  <c r="H174" i="19" s="1"/>
  <c r="J174" i="19" s="1"/>
  <c r="G178" i="19"/>
  <c r="H178" i="19" s="1"/>
  <c r="J178" i="19" s="1"/>
  <c r="G182" i="19"/>
  <c r="H182" i="19" s="1"/>
  <c r="J182" i="19" s="1"/>
  <c r="E352" i="19"/>
  <c r="F352" i="19" s="1"/>
  <c r="F350" i="19" s="1"/>
  <c r="E350" i="19" s="1"/>
  <c r="E342" i="19"/>
  <c r="F342" i="19" s="1"/>
  <c r="F343" i="19" s="1"/>
  <c r="G343" i="19" s="1"/>
  <c r="G96" i="19" s="1"/>
  <c r="H96" i="19" s="1"/>
  <c r="J96" i="19" s="1"/>
  <c r="G172" i="19"/>
  <c r="H172" i="19" s="1"/>
  <c r="J172" i="19" s="1"/>
  <c r="G180" i="19"/>
  <c r="H180" i="19" s="1"/>
  <c r="J180" i="19" s="1"/>
  <c r="G168" i="19"/>
  <c r="H168" i="19" s="1"/>
  <c r="J168" i="19" s="1"/>
  <c r="G184" i="19"/>
  <c r="H184" i="19" s="1"/>
  <c r="J184" i="19" s="1"/>
  <c r="G179" i="19"/>
  <c r="H179" i="19" s="1"/>
  <c r="J179" i="19" s="1"/>
  <c r="G167" i="19"/>
  <c r="H167" i="19" s="1"/>
  <c r="J167" i="19" s="1"/>
  <c r="G175" i="19"/>
  <c r="H175" i="19" s="1"/>
  <c r="J175" i="19" s="1"/>
  <c r="G183" i="19"/>
  <c r="H183" i="19" s="1"/>
  <c r="J183" i="19" s="1"/>
  <c r="G176" i="19"/>
  <c r="H176" i="19" s="1"/>
  <c r="J176" i="19" s="1"/>
  <c r="G171" i="19"/>
  <c r="H171" i="19" s="1"/>
  <c r="J171" i="19" s="1"/>
  <c r="G45" i="19"/>
  <c r="H45" i="19" s="1"/>
  <c r="J45" i="19" s="1"/>
  <c r="G44" i="19"/>
  <c r="H44" i="19" s="1"/>
  <c r="J44" i="19" s="1"/>
  <c r="E291" i="19"/>
  <c r="H291" i="19"/>
  <c r="D309" i="19" s="1"/>
  <c r="D310" i="19" s="1"/>
  <c r="J145" i="15"/>
  <c r="J52" i="15"/>
  <c r="J26" i="15"/>
  <c r="J125" i="15"/>
  <c r="J134" i="15"/>
  <c r="J57" i="15"/>
  <c r="J53" i="15"/>
  <c r="J126" i="15"/>
  <c r="J25" i="15"/>
  <c r="J6" i="15"/>
  <c r="J118" i="15"/>
  <c r="J36" i="15"/>
  <c r="J80" i="15"/>
  <c r="J149" i="15"/>
  <c r="J34" i="15"/>
  <c r="J10" i="15"/>
  <c r="J9" i="15"/>
  <c r="J29" i="15"/>
  <c r="J101" i="15"/>
  <c r="J55" i="15"/>
  <c r="J110" i="15"/>
  <c r="J128" i="15"/>
  <c r="J102" i="15"/>
  <c r="J30" i="15"/>
  <c r="J40" i="15"/>
  <c r="J109" i="15"/>
  <c r="J91" i="15"/>
  <c r="J140" i="15"/>
  <c r="J47" i="15"/>
  <c r="J116" i="15"/>
  <c r="J60" i="15"/>
  <c r="J79" i="15"/>
  <c r="J72" i="15"/>
  <c r="J99" i="15"/>
  <c r="J129" i="15"/>
  <c r="J50" i="15"/>
  <c r="J75" i="15"/>
  <c r="J160" i="15"/>
  <c r="J3" i="15"/>
  <c r="J115" i="15"/>
  <c r="J139" i="15"/>
  <c r="J27" i="15"/>
  <c r="J5" i="15"/>
  <c r="J73" i="15"/>
  <c r="J46" i="15"/>
  <c r="J8" i="15"/>
  <c r="J143" i="15"/>
  <c r="J70" i="15"/>
  <c r="J83" i="15"/>
  <c r="J31" i="15"/>
  <c r="J43" i="15"/>
  <c r="J16" i="15"/>
  <c r="J151" i="15"/>
  <c r="J19" i="15"/>
  <c r="J81" i="15"/>
  <c r="J131" i="15"/>
  <c r="J142" i="15"/>
  <c r="J66" i="15"/>
  <c r="J22" i="15"/>
  <c r="J141" i="15"/>
  <c r="J42" i="15"/>
  <c r="J14" i="15"/>
  <c r="J54" i="15"/>
  <c r="J112" i="15"/>
  <c r="J37" i="15"/>
  <c r="I37" i="19"/>
  <c r="J37" i="19" s="1"/>
  <c r="E332" i="15"/>
  <c r="E321" i="15" s="1"/>
  <c r="H321" i="15" s="1"/>
  <c r="H323" i="15" s="1"/>
  <c r="D341" i="15" s="1"/>
  <c r="D342" i="15" s="1"/>
  <c r="F323" i="15"/>
  <c r="J212" i="10"/>
  <c r="J193" i="10"/>
  <c r="J186" i="10"/>
  <c r="D244" i="10" l="1"/>
  <c r="D246" i="10"/>
  <c r="D248" i="10"/>
  <c r="D250" i="10"/>
  <c r="D252" i="10"/>
  <c r="D254" i="10"/>
  <c r="D256" i="10"/>
  <c r="D258" i="10"/>
  <c r="D260" i="10"/>
  <c r="D262" i="10"/>
  <c r="C245" i="10"/>
  <c r="E142" i="21" s="1"/>
  <c r="C247" i="10"/>
  <c r="E144" i="21" s="1"/>
  <c r="C249" i="10"/>
  <c r="E146" i="21" s="1"/>
  <c r="C251" i="10"/>
  <c r="E148" i="21" s="1"/>
  <c r="C253" i="10"/>
  <c r="E150" i="21" s="1"/>
  <c r="C255" i="10"/>
  <c r="E152" i="21" s="1"/>
  <c r="C257" i="10"/>
  <c r="E154" i="21" s="1"/>
  <c r="C259" i="10"/>
  <c r="E156" i="21" s="1"/>
  <c r="C261" i="10"/>
  <c r="E158" i="21" s="1"/>
  <c r="D245" i="10"/>
  <c r="D247" i="10"/>
  <c r="D249" i="10"/>
  <c r="D251" i="10"/>
  <c r="D253" i="10"/>
  <c r="D255" i="10"/>
  <c r="D257" i="10"/>
  <c r="D259" i="10"/>
  <c r="D261" i="10"/>
  <c r="C248" i="10"/>
  <c r="E145" i="21" s="1"/>
  <c r="C256" i="10"/>
  <c r="E153" i="21" s="1"/>
  <c r="C250" i="10"/>
  <c r="E147" i="21" s="1"/>
  <c r="C258" i="10"/>
  <c r="E155" i="21" s="1"/>
  <c r="C246" i="10"/>
  <c r="E143" i="21" s="1"/>
  <c r="C262" i="10"/>
  <c r="E159" i="21" s="1"/>
  <c r="C244" i="10"/>
  <c r="E141" i="21" s="1"/>
  <c r="C252" i="10"/>
  <c r="E149" i="21" s="1"/>
  <c r="C260" i="10"/>
  <c r="E157" i="21" s="1"/>
  <c r="C254" i="10"/>
  <c r="E151" i="21" s="1"/>
  <c r="C243" i="10"/>
  <c r="E140" i="21" s="1"/>
  <c r="D243" i="10"/>
  <c r="AA198" i="19"/>
  <c r="H66" i="25" s="1"/>
  <c r="S193" i="10"/>
  <c r="L212" i="10"/>
  <c r="L223" i="10"/>
  <c r="L224" i="10"/>
  <c r="L216" i="10"/>
  <c r="L214" i="10"/>
  <c r="L221" i="10"/>
  <c r="L211" i="10"/>
  <c r="L220" i="10"/>
  <c r="L219" i="10"/>
  <c r="L229" i="10"/>
  <c r="K236" i="10"/>
  <c r="L217" i="10"/>
  <c r="J208" i="10"/>
  <c r="I90" i="21"/>
  <c r="I105" i="21" s="1"/>
  <c r="J237" i="10"/>
  <c r="D264" i="10" s="1"/>
  <c r="N33" i="21"/>
  <c r="N57" i="21" s="1"/>
  <c r="J189" i="10"/>
  <c r="H13" i="21"/>
  <c r="H16" i="21" s="1"/>
  <c r="P183" i="19"/>
  <c r="R183" i="19" s="1"/>
  <c r="Q183" i="19"/>
  <c r="S183" i="19" s="1"/>
  <c r="P184" i="19"/>
  <c r="R184" i="19" s="1"/>
  <c r="Q184" i="19"/>
  <c r="S184" i="19" s="1"/>
  <c r="P96" i="19"/>
  <c r="R96" i="19" s="1"/>
  <c r="Q96" i="19"/>
  <c r="S96" i="19" s="1"/>
  <c r="P174" i="19"/>
  <c r="R174" i="19" s="1"/>
  <c r="Q174" i="19"/>
  <c r="S174" i="19" s="1"/>
  <c r="P181" i="19"/>
  <c r="R181" i="19" s="1"/>
  <c r="Q181" i="19"/>
  <c r="S181" i="19" s="1"/>
  <c r="P175" i="19"/>
  <c r="R175" i="19" s="1"/>
  <c r="Q175" i="19"/>
  <c r="S175" i="19" s="1"/>
  <c r="P168" i="19"/>
  <c r="R168" i="19" s="1"/>
  <c r="Q168" i="19"/>
  <c r="S168" i="19" s="1"/>
  <c r="G105" i="19"/>
  <c r="H105" i="19" s="1"/>
  <c r="J105" i="19" s="1"/>
  <c r="G77" i="19"/>
  <c r="H77" i="19" s="1"/>
  <c r="J77" i="19" s="1"/>
  <c r="G51" i="19"/>
  <c r="H51" i="19" s="1"/>
  <c r="J51" i="19" s="1"/>
  <c r="G146" i="19"/>
  <c r="H146" i="19" s="1"/>
  <c r="J146" i="19" s="1"/>
  <c r="Q170" i="19"/>
  <c r="S170" i="19" s="1"/>
  <c r="P170" i="19"/>
  <c r="R170" i="19" s="1"/>
  <c r="Q177" i="19"/>
  <c r="S177" i="19" s="1"/>
  <c r="P177" i="19"/>
  <c r="R177" i="19" s="1"/>
  <c r="G161" i="19"/>
  <c r="H161" i="19" s="1"/>
  <c r="J161" i="19" s="1"/>
  <c r="G156" i="19"/>
  <c r="H156" i="19" s="1"/>
  <c r="J156" i="19" s="1"/>
  <c r="G94" i="19"/>
  <c r="H94" i="19" s="1"/>
  <c r="J94" i="19" s="1"/>
  <c r="G89" i="19"/>
  <c r="H89" i="19" s="1"/>
  <c r="J89" i="19" s="1"/>
  <c r="G84" i="19"/>
  <c r="H84" i="19" s="1"/>
  <c r="J84" i="19" s="1"/>
  <c r="G164" i="19"/>
  <c r="H164" i="19" s="1"/>
  <c r="J164" i="19" s="1"/>
  <c r="G159" i="19"/>
  <c r="H159" i="19" s="1"/>
  <c r="J159" i="19" s="1"/>
  <c r="G155" i="19"/>
  <c r="H155" i="19" s="1"/>
  <c r="J155" i="19" s="1"/>
  <c r="G93" i="19"/>
  <c r="H93" i="19" s="1"/>
  <c r="J93" i="19" s="1"/>
  <c r="G88" i="19"/>
  <c r="H88" i="19" s="1"/>
  <c r="J88" i="19" s="1"/>
  <c r="G138" i="19"/>
  <c r="H138" i="19" s="1"/>
  <c r="J138" i="19" s="1"/>
  <c r="G162" i="19"/>
  <c r="H162" i="19" s="1"/>
  <c r="J162" i="19" s="1"/>
  <c r="G95" i="19"/>
  <c r="H95" i="19" s="1"/>
  <c r="J95" i="19" s="1"/>
  <c r="G86" i="19"/>
  <c r="H86" i="19" s="1"/>
  <c r="J86" i="19" s="1"/>
  <c r="G90" i="19"/>
  <c r="H90" i="19" s="1"/>
  <c r="J90" i="19" s="1"/>
  <c r="G153" i="19"/>
  <c r="H153" i="19" s="1"/>
  <c r="J153" i="19" s="1"/>
  <c r="G158" i="19"/>
  <c r="H158" i="19" s="1"/>
  <c r="J158" i="19" s="1"/>
  <c r="G92" i="19"/>
  <c r="H92" i="19" s="1"/>
  <c r="J92" i="19" s="1"/>
  <c r="G69" i="19"/>
  <c r="H69" i="19" s="1"/>
  <c r="J69" i="19" s="1"/>
  <c r="G157" i="19"/>
  <c r="H157" i="19" s="1"/>
  <c r="J157" i="19" s="1"/>
  <c r="G163" i="19"/>
  <c r="H163" i="19" s="1"/>
  <c r="J163" i="19" s="1"/>
  <c r="G87" i="19"/>
  <c r="H87" i="19" s="1"/>
  <c r="J87" i="19" s="1"/>
  <c r="P171" i="19"/>
  <c r="R171" i="19" s="1"/>
  <c r="Q171" i="19"/>
  <c r="S171" i="19" s="1"/>
  <c r="P167" i="19"/>
  <c r="R167" i="19" s="1"/>
  <c r="Q167" i="19"/>
  <c r="S167" i="19" s="1"/>
  <c r="Q180" i="19"/>
  <c r="S180" i="19" s="1"/>
  <c r="P180" i="19"/>
  <c r="R180" i="19" s="1"/>
  <c r="P182" i="19"/>
  <c r="R182" i="19" s="1"/>
  <c r="Q182" i="19"/>
  <c r="S182" i="19" s="1"/>
  <c r="Q166" i="19"/>
  <c r="S166" i="19" s="1"/>
  <c r="P166" i="19"/>
  <c r="R166" i="19" s="1"/>
  <c r="Q173" i="19"/>
  <c r="S173" i="19" s="1"/>
  <c r="P173" i="19"/>
  <c r="R173" i="19" s="1"/>
  <c r="Q176" i="19"/>
  <c r="S176" i="19" s="1"/>
  <c r="P176" i="19"/>
  <c r="R176" i="19" s="1"/>
  <c r="P179" i="19"/>
  <c r="R179" i="19" s="1"/>
  <c r="Q179" i="19"/>
  <c r="S179" i="19" s="1"/>
  <c r="P172" i="19"/>
  <c r="R172" i="19" s="1"/>
  <c r="Q172" i="19"/>
  <c r="S172" i="19" s="1"/>
  <c r="P178" i="19"/>
  <c r="R178" i="19" s="1"/>
  <c r="Q178" i="19"/>
  <c r="S178" i="19" s="1"/>
  <c r="P165" i="19"/>
  <c r="R165" i="19" s="1"/>
  <c r="Q165" i="19"/>
  <c r="S165" i="19" s="1"/>
  <c r="Q169" i="19"/>
  <c r="S169" i="19" s="1"/>
  <c r="P169" i="19"/>
  <c r="R169" i="19" s="1"/>
  <c r="Q44" i="19"/>
  <c r="S44" i="19" s="1"/>
  <c r="P44" i="19"/>
  <c r="R44" i="19" s="1"/>
  <c r="P45" i="19"/>
  <c r="R45" i="19" s="1"/>
  <c r="Q45" i="19"/>
  <c r="S45" i="19" s="1"/>
  <c r="P37" i="19"/>
  <c r="R37" i="19" s="1"/>
  <c r="Q37" i="19"/>
  <c r="S37" i="19" s="1"/>
  <c r="J201" i="15"/>
  <c r="I46" i="24" s="1"/>
  <c r="J209" i="15"/>
  <c r="I54" i="24" s="1"/>
  <c r="J197" i="15"/>
  <c r="I42" i="24" s="1"/>
  <c r="J198" i="15"/>
  <c r="I43" i="24" s="1"/>
  <c r="J196" i="15"/>
  <c r="I41" i="24" s="1"/>
  <c r="J206" i="15"/>
  <c r="I51" i="24" s="1"/>
  <c r="J202" i="15"/>
  <c r="I47" i="24" s="1"/>
  <c r="J208" i="15"/>
  <c r="I53" i="24" s="1"/>
  <c r="E323" i="15"/>
  <c r="D338" i="15"/>
  <c r="D339" i="15" s="1"/>
  <c r="G69" i="15"/>
  <c r="G92" i="15"/>
  <c r="G87" i="15"/>
  <c r="G157" i="15"/>
  <c r="G162" i="15"/>
  <c r="G95" i="15"/>
  <c r="G90" i="15"/>
  <c r="G86" i="15"/>
  <c r="G158" i="15"/>
  <c r="G163" i="15"/>
  <c r="G94" i="15"/>
  <c r="G89" i="15"/>
  <c r="G84" i="15"/>
  <c r="G155" i="15"/>
  <c r="G159" i="15"/>
  <c r="G164" i="15"/>
  <c r="G93" i="15"/>
  <c r="G161" i="15"/>
  <c r="G88" i="15"/>
  <c r="G153" i="15"/>
  <c r="G138" i="15"/>
  <c r="G156" i="15"/>
  <c r="M140" i="21" l="1"/>
  <c r="E243" i="10"/>
  <c r="O140" i="21" s="1"/>
  <c r="E261" i="10"/>
  <c r="O158" i="21" s="1"/>
  <c r="M158" i="21"/>
  <c r="E253" i="10"/>
  <c r="O150" i="21" s="1"/>
  <c r="M150" i="21"/>
  <c r="E245" i="10"/>
  <c r="O142" i="21" s="1"/>
  <c r="M142" i="21"/>
  <c r="E258" i="10"/>
  <c r="O155" i="21" s="1"/>
  <c r="M155" i="21"/>
  <c r="E250" i="10"/>
  <c r="O147" i="21" s="1"/>
  <c r="M147" i="21"/>
  <c r="M156" i="21"/>
  <c r="E259" i="10"/>
  <c r="O156" i="21" s="1"/>
  <c r="M148" i="21"/>
  <c r="E251" i="10"/>
  <c r="O148" i="21" s="1"/>
  <c r="E256" i="10"/>
  <c r="O153" i="21" s="1"/>
  <c r="M153" i="21"/>
  <c r="E248" i="10"/>
  <c r="O145" i="21" s="1"/>
  <c r="M145" i="21"/>
  <c r="E264" i="10"/>
  <c r="D263" i="10"/>
  <c r="E257" i="10"/>
  <c r="O154" i="21" s="1"/>
  <c r="M154" i="21"/>
  <c r="E249" i="10"/>
  <c r="O146" i="21" s="1"/>
  <c r="M146" i="21"/>
  <c r="E262" i="10"/>
  <c r="O159" i="21" s="1"/>
  <c r="M159" i="21"/>
  <c r="E254" i="10"/>
  <c r="O151" i="21" s="1"/>
  <c r="M151" i="21"/>
  <c r="E246" i="10"/>
  <c r="O143" i="21" s="1"/>
  <c r="M143" i="21"/>
  <c r="M152" i="21"/>
  <c r="E255" i="10"/>
  <c r="O152" i="21" s="1"/>
  <c r="M144" i="21"/>
  <c r="E247" i="10"/>
  <c r="O144" i="21" s="1"/>
  <c r="E260" i="10"/>
  <c r="O157" i="21" s="1"/>
  <c r="M157" i="21"/>
  <c r="E252" i="10"/>
  <c r="O149" i="21" s="1"/>
  <c r="M149" i="21"/>
  <c r="E244" i="10"/>
  <c r="O141" i="21" s="1"/>
  <c r="M141" i="21"/>
  <c r="R197" i="15"/>
  <c r="Q206" i="15"/>
  <c r="Q209" i="15"/>
  <c r="R196" i="15"/>
  <c r="P201" i="15"/>
  <c r="R202" i="15"/>
  <c r="Q208" i="15"/>
  <c r="R198" i="15"/>
  <c r="H83" i="21"/>
  <c r="F111" i="21"/>
  <c r="Q212" i="10"/>
  <c r="Q216" i="10"/>
  <c r="Q220" i="10"/>
  <c r="Q224" i="10"/>
  <c r="Q228" i="10"/>
  <c r="Q232" i="10"/>
  <c r="Q213" i="10"/>
  <c r="Q217" i="10"/>
  <c r="Q221" i="10"/>
  <c r="Q225" i="10"/>
  <c r="Q229" i="10"/>
  <c r="Q233" i="10"/>
  <c r="Q214" i="10"/>
  <c r="Q218" i="10"/>
  <c r="Q222" i="10"/>
  <c r="Q226" i="10"/>
  <c r="Q230" i="10"/>
  <c r="Q211" i="10"/>
  <c r="Q215" i="10"/>
  <c r="Q219" i="10"/>
  <c r="Q223" i="10"/>
  <c r="Q227" i="10"/>
  <c r="Q231" i="10"/>
  <c r="O214" i="10"/>
  <c r="R214" i="10" s="1"/>
  <c r="O218" i="10"/>
  <c r="R218" i="10" s="1"/>
  <c r="O222" i="10"/>
  <c r="R222" i="10" s="1"/>
  <c r="O226" i="10"/>
  <c r="R226" i="10" s="1"/>
  <c r="O230" i="10"/>
  <c r="R230" i="10" s="1"/>
  <c r="O211" i="10"/>
  <c r="R211" i="10" s="1"/>
  <c r="O215" i="10"/>
  <c r="R215" i="10" s="1"/>
  <c r="O219" i="10"/>
  <c r="R219" i="10" s="1"/>
  <c r="O223" i="10"/>
  <c r="R223" i="10" s="1"/>
  <c r="O227" i="10"/>
  <c r="R227" i="10" s="1"/>
  <c r="O231" i="10"/>
  <c r="R231" i="10" s="1"/>
  <c r="O212" i="10"/>
  <c r="R212" i="10" s="1"/>
  <c r="O216" i="10"/>
  <c r="R216" i="10" s="1"/>
  <c r="O220" i="10"/>
  <c r="R220" i="10" s="1"/>
  <c r="O224" i="10"/>
  <c r="R224" i="10" s="1"/>
  <c r="O228" i="10"/>
  <c r="R228" i="10" s="1"/>
  <c r="O232" i="10"/>
  <c r="R232" i="10" s="1"/>
  <c r="O213" i="10"/>
  <c r="R213" i="10" s="1"/>
  <c r="O217" i="10"/>
  <c r="R217" i="10" s="1"/>
  <c r="O221" i="10"/>
  <c r="R221" i="10" s="1"/>
  <c r="O225" i="10"/>
  <c r="R225" i="10" s="1"/>
  <c r="O229" i="10"/>
  <c r="R229" i="10" s="1"/>
  <c r="O233" i="10"/>
  <c r="R233" i="10" s="1"/>
  <c r="P212" i="10"/>
  <c r="P216" i="10"/>
  <c r="P220" i="10"/>
  <c r="P224" i="10"/>
  <c r="P228" i="10"/>
  <c r="P232" i="10"/>
  <c r="P215" i="10"/>
  <c r="P231" i="10"/>
  <c r="P213" i="10"/>
  <c r="P217" i="10"/>
  <c r="P221" i="10"/>
  <c r="P225" i="10"/>
  <c r="P229" i="10"/>
  <c r="P233" i="10"/>
  <c r="P219" i="10"/>
  <c r="P227" i="10"/>
  <c r="P214" i="10"/>
  <c r="P218" i="10"/>
  <c r="P222" i="10"/>
  <c r="P226" i="10"/>
  <c r="P230" i="10"/>
  <c r="P211" i="10"/>
  <c r="P223" i="10"/>
  <c r="T44" i="19"/>
  <c r="T176" i="19"/>
  <c r="U176" i="19" s="1"/>
  <c r="V176" i="19" s="1"/>
  <c r="T166" i="19"/>
  <c r="U166" i="19" s="1"/>
  <c r="V166" i="19" s="1"/>
  <c r="T180" i="19"/>
  <c r="U180" i="19" s="1"/>
  <c r="V180" i="19" s="1"/>
  <c r="T177" i="19"/>
  <c r="U177" i="19" s="1"/>
  <c r="V177" i="19" s="1"/>
  <c r="E531" i="15"/>
  <c r="F531" i="15" s="1"/>
  <c r="F529" i="15" s="1"/>
  <c r="E529" i="15" s="1"/>
  <c r="G105" i="15" s="1"/>
  <c r="H105" i="15" s="1"/>
  <c r="E521" i="15"/>
  <c r="F521" i="15" s="1"/>
  <c r="F522" i="15" s="1"/>
  <c r="G522" i="15" s="1"/>
  <c r="G96" i="15" s="1"/>
  <c r="H96" i="15" s="1"/>
  <c r="J96" i="15" s="1"/>
  <c r="T45" i="19"/>
  <c r="U45" i="19" s="1"/>
  <c r="V45" i="19" s="1"/>
  <c r="T178" i="19"/>
  <c r="U178" i="19" s="1"/>
  <c r="V178" i="19" s="1"/>
  <c r="T179" i="19"/>
  <c r="U179" i="19" s="1"/>
  <c r="V179" i="19" s="1"/>
  <c r="T182" i="19"/>
  <c r="U182" i="19" s="1"/>
  <c r="V182" i="19" s="1"/>
  <c r="T167" i="19"/>
  <c r="U167" i="19" s="1"/>
  <c r="V167" i="19" s="1"/>
  <c r="T175" i="19"/>
  <c r="U175" i="19" s="1"/>
  <c r="V175" i="19" s="1"/>
  <c r="T174" i="19"/>
  <c r="U174" i="19" s="1"/>
  <c r="V174" i="19" s="1"/>
  <c r="T184" i="19"/>
  <c r="U184" i="19" s="1"/>
  <c r="V184" i="19" s="1"/>
  <c r="T37" i="19"/>
  <c r="U37" i="19" s="1"/>
  <c r="V37" i="19" s="1"/>
  <c r="T165" i="19"/>
  <c r="U165" i="19" s="1"/>
  <c r="V165" i="19" s="1"/>
  <c r="T172" i="19"/>
  <c r="U172" i="19" s="1"/>
  <c r="V172" i="19" s="1"/>
  <c r="T171" i="19"/>
  <c r="U171" i="19" s="1"/>
  <c r="V171" i="19" s="1"/>
  <c r="T168" i="19"/>
  <c r="U168" i="19" s="1"/>
  <c r="V168" i="19" s="1"/>
  <c r="T181" i="19"/>
  <c r="U181" i="19" s="1"/>
  <c r="V181" i="19" s="1"/>
  <c r="T96" i="19"/>
  <c r="T183" i="19"/>
  <c r="U183" i="19" s="1"/>
  <c r="V183" i="19" s="1"/>
  <c r="T169" i="19"/>
  <c r="U169" i="19" s="1"/>
  <c r="V169" i="19" s="1"/>
  <c r="T173" i="19"/>
  <c r="U173" i="19" s="1"/>
  <c r="V173" i="19" s="1"/>
  <c r="T170" i="19"/>
  <c r="U170" i="19" s="1"/>
  <c r="V170" i="19" s="1"/>
  <c r="P87" i="19"/>
  <c r="R87" i="19" s="1"/>
  <c r="Q87" i="19"/>
  <c r="S87" i="19" s="1"/>
  <c r="P92" i="19"/>
  <c r="R92" i="19" s="1"/>
  <c r="Q92" i="19"/>
  <c r="S92" i="19" s="1"/>
  <c r="Q86" i="19"/>
  <c r="S86" i="19" s="1"/>
  <c r="P86" i="19"/>
  <c r="R86" i="19" s="1"/>
  <c r="Q88" i="19"/>
  <c r="S88" i="19" s="1"/>
  <c r="P88" i="19"/>
  <c r="R88" i="19" s="1"/>
  <c r="P164" i="19"/>
  <c r="R164" i="19" s="1"/>
  <c r="Q164" i="19"/>
  <c r="S164" i="19" s="1"/>
  <c r="Q156" i="19"/>
  <c r="S156" i="19" s="1"/>
  <c r="P156" i="19"/>
  <c r="R156" i="19" s="1"/>
  <c r="Q77" i="19"/>
  <c r="S77" i="19" s="1"/>
  <c r="P77" i="19"/>
  <c r="R77" i="19" s="1"/>
  <c r="Q163" i="19"/>
  <c r="S163" i="19" s="1"/>
  <c r="P163" i="19"/>
  <c r="R163" i="19" s="1"/>
  <c r="P158" i="19"/>
  <c r="R158" i="19" s="1"/>
  <c r="Q158" i="19"/>
  <c r="S158" i="19" s="1"/>
  <c r="Q95" i="19"/>
  <c r="S95" i="19" s="1"/>
  <c r="P95" i="19"/>
  <c r="R95" i="19" s="1"/>
  <c r="P93" i="19"/>
  <c r="R93" i="19" s="1"/>
  <c r="Q93" i="19"/>
  <c r="S93" i="19" s="1"/>
  <c r="Q84" i="19"/>
  <c r="S84" i="19" s="1"/>
  <c r="P84" i="19"/>
  <c r="R84" i="19" s="1"/>
  <c r="Q161" i="19"/>
  <c r="S161" i="19" s="1"/>
  <c r="P161" i="19"/>
  <c r="R161" i="19" s="1"/>
  <c r="Q105" i="19"/>
  <c r="S105" i="19" s="1"/>
  <c r="P105" i="19"/>
  <c r="R105" i="19" s="1"/>
  <c r="Q157" i="19"/>
  <c r="S157" i="19" s="1"/>
  <c r="P157" i="19"/>
  <c r="R157" i="19" s="1"/>
  <c r="P153" i="19"/>
  <c r="R153" i="19" s="1"/>
  <c r="Q153" i="19"/>
  <c r="S153" i="19" s="1"/>
  <c r="P162" i="19"/>
  <c r="R162" i="19" s="1"/>
  <c r="Q162" i="19"/>
  <c r="S162" i="19" s="1"/>
  <c r="Q155" i="19"/>
  <c r="S155" i="19" s="1"/>
  <c r="P155" i="19"/>
  <c r="R155" i="19" s="1"/>
  <c r="Q89" i="19"/>
  <c r="S89" i="19" s="1"/>
  <c r="P89" i="19"/>
  <c r="R89" i="19" s="1"/>
  <c r="P146" i="19"/>
  <c r="R146" i="19" s="1"/>
  <c r="Q146" i="19"/>
  <c r="S146" i="19" s="1"/>
  <c r="Q69" i="19"/>
  <c r="S69" i="19" s="1"/>
  <c r="P69" i="19"/>
  <c r="R69" i="19" s="1"/>
  <c r="P90" i="19"/>
  <c r="R90" i="19" s="1"/>
  <c r="Q90" i="19"/>
  <c r="S90" i="19" s="1"/>
  <c r="P138" i="19"/>
  <c r="R138" i="19" s="1"/>
  <c r="Q138" i="19"/>
  <c r="S138" i="19" s="1"/>
  <c r="P159" i="19"/>
  <c r="R159" i="19" s="1"/>
  <c r="Q159" i="19"/>
  <c r="S159" i="19" s="1"/>
  <c r="P94" i="19"/>
  <c r="R94" i="19" s="1"/>
  <c r="Q94" i="19"/>
  <c r="S94" i="19" s="1"/>
  <c r="P51" i="19"/>
  <c r="R51" i="19" s="1"/>
  <c r="Q51" i="19"/>
  <c r="S51" i="19" s="1"/>
  <c r="H161" i="15"/>
  <c r="H95" i="15"/>
  <c r="J95" i="15" s="1"/>
  <c r="H156" i="15"/>
  <c r="H155" i="15"/>
  <c r="J155" i="15" s="1"/>
  <c r="H163" i="15"/>
  <c r="J163" i="15" s="1"/>
  <c r="H92" i="15"/>
  <c r="H138" i="15"/>
  <c r="H93" i="15"/>
  <c r="H84" i="15"/>
  <c r="J84" i="15" s="1"/>
  <c r="H158" i="15"/>
  <c r="J158" i="15" s="1"/>
  <c r="H162" i="15"/>
  <c r="J162" i="15" s="1"/>
  <c r="H69" i="15"/>
  <c r="H153" i="15"/>
  <c r="J153" i="15" s="1"/>
  <c r="H164" i="15"/>
  <c r="H89" i="15"/>
  <c r="J89" i="15" s="1"/>
  <c r="H86" i="15"/>
  <c r="H157" i="15"/>
  <c r="H88" i="15"/>
  <c r="J88" i="15" s="1"/>
  <c r="H159" i="15"/>
  <c r="J159" i="15" s="1"/>
  <c r="H94" i="15"/>
  <c r="J94" i="15" s="1"/>
  <c r="H90" i="15"/>
  <c r="J90" i="15" s="1"/>
  <c r="H87" i="15"/>
  <c r="J87" i="15" s="1"/>
  <c r="G173" i="15"/>
  <c r="G51" i="15"/>
  <c r="G176" i="15"/>
  <c r="G166" i="15"/>
  <c r="G178" i="15"/>
  <c r="G165" i="15"/>
  <c r="G167" i="15"/>
  <c r="G172" i="15"/>
  <c r="G181" i="15"/>
  <c r="G175" i="15"/>
  <c r="G184" i="15"/>
  <c r="G169" i="15"/>
  <c r="G170" i="15"/>
  <c r="G179" i="15"/>
  <c r="G182" i="15"/>
  <c r="G44" i="15"/>
  <c r="G168" i="15"/>
  <c r="G180" i="15"/>
  <c r="G177" i="15"/>
  <c r="G174" i="15"/>
  <c r="G171" i="15"/>
  <c r="G45" i="15"/>
  <c r="G183" i="15"/>
  <c r="G77" i="15" l="1"/>
  <c r="H77" i="15" s="1"/>
  <c r="J77" i="15" s="1"/>
  <c r="G146" i="15"/>
  <c r="H146" i="15" s="1"/>
  <c r="J146" i="15" s="1"/>
  <c r="M160" i="21"/>
  <c r="E263" i="10"/>
  <c r="O160" i="21" s="1"/>
  <c r="J205" i="15"/>
  <c r="I50" i="24" s="1"/>
  <c r="T201" i="19"/>
  <c r="U201" i="19" s="1"/>
  <c r="V201" i="19" s="1"/>
  <c r="I48" i="25" s="1"/>
  <c r="U44" i="19"/>
  <c r="V44" i="19" s="1"/>
  <c r="T207" i="19"/>
  <c r="U207" i="19" s="1"/>
  <c r="V207" i="19" s="1"/>
  <c r="U96" i="19"/>
  <c r="V96" i="19" s="1"/>
  <c r="G73" i="24"/>
  <c r="H61" i="24"/>
  <c r="H63" i="24"/>
  <c r="T155" i="19"/>
  <c r="U155" i="19" s="1"/>
  <c r="V155" i="19" s="1"/>
  <c r="T105" i="19"/>
  <c r="T84" i="19"/>
  <c r="U84" i="19" s="1"/>
  <c r="V84" i="19" s="1"/>
  <c r="T95" i="19"/>
  <c r="U95" i="19" s="1"/>
  <c r="V95" i="19" s="1"/>
  <c r="T163" i="19"/>
  <c r="U163" i="19" s="1"/>
  <c r="V163" i="19" s="1"/>
  <c r="T156" i="19"/>
  <c r="U156" i="19" s="1"/>
  <c r="V156" i="19" s="1"/>
  <c r="T88" i="19"/>
  <c r="U88" i="19" s="1"/>
  <c r="V88" i="19" s="1"/>
  <c r="H67" i="24"/>
  <c r="F66" i="24"/>
  <c r="G74" i="24"/>
  <c r="G71" i="24"/>
  <c r="H62" i="24"/>
  <c r="G74" i="21"/>
  <c r="G81" i="21"/>
  <c r="G72" i="21"/>
  <c r="G79" i="21"/>
  <c r="G70" i="21"/>
  <c r="G77" i="21"/>
  <c r="G61" i="21"/>
  <c r="G68" i="21"/>
  <c r="G75" i="21"/>
  <c r="G65" i="21"/>
  <c r="G63" i="21"/>
  <c r="G82" i="21"/>
  <c r="G66" i="21"/>
  <c r="G73" i="21"/>
  <c r="G80" i="21"/>
  <c r="G64" i="21"/>
  <c r="G71" i="21"/>
  <c r="G78" i="21"/>
  <c r="G62" i="21"/>
  <c r="G69" i="21"/>
  <c r="G76" i="21"/>
  <c r="G60" i="21"/>
  <c r="G67" i="21"/>
  <c r="S219" i="10"/>
  <c r="U219" i="10"/>
  <c r="T219" i="10"/>
  <c r="S226" i="10"/>
  <c r="T226" i="10"/>
  <c r="U226" i="10"/>
  <c r="U233" i="10"/>
  <c r="S233" i="10"/>
  <c r="T233" i="10"/>
  <c r="U217" i="10"/>
  <c r="S217" i="10"/>
  <c r="T217" i="10"/>
  <c r="T224" i="10"/>
  <c r="U224" i="10"/>
  <c r="S224" i="10"/>
  <c r="S231" i="10"/>
  <c r="T231" i="10"/>
  <c r="U231" i="10"/>
  <c r="S215" i="10"/>
  <c r="T215" i="10"/>
  <c r="U215" i="10"/>
  <c r="T222" i="10"/>
  <c r="S222" i="10"/>
  <c r="U222" i="10"/>
  <c r="U229" i="10"/>
  <c r="S229" i="10"/>
  <c r="T229" i="10"/>
  <c r="U213" i="10"/>
  <c r="S213" i="10"/>
  <c r="T213" i="10"/>
  <c r="T220" i="10"/>
  <c r="U220" i="10"/>
  <c r="S220" i="10"/>
  <c r="S227" i="10"/>
  <c r="U227" i="10"/>
  <c r="T227" i="10"/>
  <c r="T211" i="10"/>
  <c r="U211" i="10"/>
  <c r="S211" i="10"/>
  <c r="S218" i="10"/>
  <c r="T218" i="10"/>
  <c r="U218" i="10"/>
  <c r="U225" i="10"/>
  <c r="S225" i="10"/>
  <c r="T225" i="10"/>
  <c r="T232" i="10"/>
  <c r="U232" i="10"/>
  <c r="S232" i="10"/>
  <c r="T216" i="10"/>
  <c r="U216" i="10"/>
  <c r="S216" i="10"/>
  <c r="S223" i="10"/>
  <c r="T223" i="10"/>
  <c r="U223" i="10"/>
  <c r="T230" i="10"/>
  <c r="S230" i="10"/>
  <c r="U230" i="10"/>
  <c r="T214" i="10"/>
  <c r="U214" i="10"/>
  <c r="S214" i="10"/>
  <c r="U221" i="10"/>
  <c r="S221" i="10"/>
  <c r="T221" i="10"/>
  <c r="T228" i="10"/>
  <c r="U228" i="10"/>
  <c r="S228" i="10"/>
  <c r="T212" i="10"/>
  <c r="S212" i="10"/>
  <c r="U212" i="10"/>
  <c r="T94" i="19"/>
  <c r="U94" i="19" s="1"/>
  <c r="V94" i="19" s="1"/>
  <c r="T138" i="19"/>
  <c r="U138" i="19" s="1"/>
  <c r="V138" i="19" s="1"/>
  <c r="T162" i="19"/>
  <c r="U162" i="19" s="1"/>
  <c r="V162" i="19" s="1"/>
  <c r="T93" i="19"/>
  <c r="U93" i="19" s="1"/>
  <c r="V93" i="19" s="1"/>
  <c r="T158" i="19"/>
  <c r="U158" i="19" s="1"/>
  <c r="V158" i="19" s="1"/>
  <c r="T164" i="19"/>
  <c r="U164" i="19" s="1"/>
  <c r="V164" i="19" s="1"/>
  <c r="T87" i="19"/>
  <c r="U87" i="19" s="1"/>
  <c r="V87" i="19" s="1"/>
  <c r="S186" i="19"/>
  <c r="T51" i="19"/>
  <c r="U51" i="19" s="1"/>
  <c r="V51" i="19" s="1"/>
  <c r="T159" i="19"/>
  <c r="U159" i="19" s="1"/>
  <c r="V159" i="19" s="1"/>
  <c r="T90" i="19"/>
  <c r="U90" i="19" s="1"/>
  <c r="V90" i="19" s="1"/>
  <c r="T146" i="19"/>
  <c r="U146" i="19" s="1"/>
  <c r="V146" i="19" s="1"/>
  <c r="T153" i="19"/>
  <c r="U153" i="19" s="1"/>
  <c r="V153" i="19" s="1"/>
  <c r="T92" i="19"/>
  <c r="U92" i="19" s="1"/>
  <c r="V92" i="19" s="1"/>
  <c r="T192" i="19"/>
  <c r="U192" i="19" s="1"/>
  <c r="V192" i="19" s="1"/>
  <c r="T214" i="19"/>
  <c r="U214" i="19" s="1"/>
  <c r="V214" i="19" s="1"/>
  <c r="T69" i="19"/>
  <c r="U69" i="19" s="1"/>
  <c r="V69" i="19" s="1"/>
  <c r="T89" i="19"/>
  <c r="U89" i="19" s="1"/>
  <c r="V89" i="19" s="1"/>
  <c r="T157" i="19"/>
  <c r="U157" i="19" s="1"/>
  <c r="V157" i="19" s="1"/>
  <c r="T161" i="19"/>
  <c r="U161" i="19" s="1"/>
  <c r="V161" i="19" s="1"/>
  <c r="T77" i="19"/>
  <c r="U77" i="19" s="1"/>
  <c r="V77" i="19" s="1"/>
  <c r="T86" i="19"/>
  <c r="U86" i="19" s="1"/>
  <c r="V86" i="19" s="1"/>
  <c r="T200" i="19"/>
  <c r="U200" i="19" s="1"/>
  <c r="V200" i="19" s="1"/>
  <c r="I47" i="25" s="1"/>
  <c r="R186" i="19"/>
  <c r="P186" i="19"/>
  <c r="Q186" i="19"/>
  <c r="J161" i="15"/>
  <c r="J93" i="15"/>
  <c r="J105" i="15"/>
  <c r="J86" i="15"/>
  <c r="J156" i="15"/>
  <c r="J69" i="15"/>
  <c r="J157" i="15"/>
  <c r="J138" i="15"/>
  <c r="J164" i="15"/>
  <c r="J92" i="15"/>
  <c r="H183" i="15"/>
  <c r="J183" i="15" s="1"/>
  <c r="H174" i="15"/>
  <c r="H44" i="15"/>
  <c r="H169" i="15"/>
  <c r="H172" i="15"/>
  <c r="J172" i="15" s="1"/>
  <c r="H51" i="15"/>
  <c r="H177" i="15"/>
  <c r="H182" i="15"/>
  <c r="J182" i="15" s="1"/>
  <c r="H184" i="15"/>
  <c r="H167" i="15"/>
  <c r="H166" i="15"/>
  <c r="H45" i="15"/>
  <c r="J45" i="15" s="1"/>
  <c r="H180" i="15"/>
  <c r="J180" i="15" s="1"/>
  <c r="H179" i="15"/>
  <c r="J179" i="15" s="1"/>
  <c r="H175" i="15"/>
  <c r="J175" i="15" s="1"/>
  <c r="H165" i="15"/>
  <c r="H173" i="15"/>
  <c r="J173" i="15" s="1"/>
  <c r="H171" i="15"/>
  <c r="J171" i="15" s="1"/>
  <c r="H168" i="15"/>
  <c r="J168" i="15" s="1"/>
  <c r="H170" i="15"/>
  <c r="J170" i="15" s="1"/>
  <c r="H181" i="15"/>
  <c r="J181" i="15" s="1"/>
  <c r="H178" i="15"/>
  <c r="J178" i="15" s="1"/>
  <c r="H176" i="15"/>
  <c r="J176" i="15" s="1"/>
  <c r="AA207" i="19" l="1"/>
  <c r="H75" i="25" s="1"/>
  <c r="I54" i="25"/>
  <c r="R205" i="15"/>
  <c r="H70" i="24" s="1"/>
  <c r="J207" i="15"/>
  <c r="Y201" i="19"/>
  <c r="F69" i="25" s="1"/>
  <c r="T190" i="19"/>
  <c r="U190" i="19" s="1"/>
  <c r="V190" i="19" s="1"/>
  <c r="H28" i="25" s="1"/>
  <c r="U105" i="19"/>
  <c r="V105" i="19" s="1"/>
  <c r="W105" i="19" s="1"/>
  <c r="T209" i="19"/>
  <c r="U209" i="19" s="1"/>
  <c r="V209" i="19" s="1"/>
  <c r="I56" i="25" s="1"/>
  <c r="AA200" i="19"/>
  <c r="H68" i="25" s="1"/>
  <c r="H77" i="21"/>
  <c r="H70" i="21"/>
  <c r="J65" i="21"/>
  <c r="I81" i="21"/>
  <c r="J60" i="21"/>
  <c r="H76" i="21"/>
  <c r="H78" i="21"/>
  <c r="J80" i="21"/>
  <c r="J73" i="21"/>
  <c r="J68" i="21"/>
  <c r="J61" i="21"/>
  <c r="J77" i="21"/>
  <c r="J70" i="21"/>
  <c r="J79" i="21"/>
  <c r="I72" i="21"/>
  <c r="I65" i="21"/>
  <c r="I74" i="21"/>
  <c r="I67" i="21"/>
  <c r="I60" i="21"/>
  <c r="H69" i="21"/>
  <c r="H62" i="21"/>
  <c r="J78" i="21"/>
  <c r="J64" i="21"/>
  <c r="I80" i="21"/>
  <c r="I73" i="21"/>
  <c r="I82" i="21"/>
  <c r="I75" i="21"/>
  <c r="H68" i="21"/>
  <c r="I63" i="21"/>
  <c r="J72" i="21"/>
  <c r="J67" i="21"/>
  <c r="I62" i="21"/>
  <c r="I71" i="21"/>
  <c r="J66" i="21"/>
  <c r="J75" i="21"/>
  <c r="H61" i="21"/>
  <c r="I77" i="21"/>
  <c r="H63" i="21"/>
  <c r="H79" i="21"/>
  <c r="H72" i="21"/>
  <c r="H81" i="21"/>
  <c r="H74" i="21"/>
  <c r="H67" i="21"/>
  <c r="I76" i="21"/>
  <c r="J69" i="21"/>
  <c r="J62" i="21"/>
  <c r="J71" i="21"/>
  <c r="I64" i="21"/>
  <c r="H80" i="21"/>
  <c r="I66" i="21"/>
  <c r="H82" i="21"/>
  <c r="H75" i="21"/>
  <c r="T212" i="19"/>
  <c r="U212" i="19" s="1"/>
  <c r="V212" i="19" s="1"/>
  <c r="I59" i="25" s="1"/>
  <c r="I61" i="21"/>
  <c r="I70" i="21"/>
  <c r="J63" i="21"/>
  <c r="I79" i="21"/>
  <c r="H65" i="21"/>
  <c r="J81" i="21"/>
  <c r="J74" i="21"/>
  <c r="H60" i="21"/>
  <c r="J76" i="21"/>
  <c r="I69" i="21"/>
  <c r="I78" i="21"/>
  <c r="H71" i="21"/>
  <c r="H64" i="21"/>
  <c r="H73" i="21"/>
  <c r="H66" i="21"/>
  <c r="J82" i="21"/>
  <c r="I68" i="21"/>
  <c r="T206" i="19"/>
  <c r="U206" i="19" s="1"/>
  <c r="V206" i="19" s="1"/>
  <c r="I53" i="25" s="1"/>
  <c r="T191" i="19"/>
  <c r="U191" i="19" s="1"/>
  <c r="V191" i="19" s="1"/>
  <c r="H29" i="25" s="1"/>
  <c r="T186" i="19"/>
  <c r="T205" i="19"/>
  <c r="U205" i="19" s="1"/>
  <c r="V205" i="19" s="1"/>
  <c r="I52" i="25" s="1"/>
  <c r="T213" i="19"/>
  <c r="U213" i="19" s="1"/>
  <c r="V213" i="19" s="1"/>
  <c r="I60" i="25" s="1"/>
  <c r="T189" i="19"/>
  <c r="U189" i="19" s="1"/>
  <c r="V189" i="19" s="1"/>
  <c r="H27" i="25" s="1"/>
  <c r="T202" i="19"/>
  <c r="U202" i="19" s="1"/>
  <c r="V202" i="19" s="1"/>
  <c r="I49" i="25" s="1"/>
  <c r="J165" i="15"/>
  <c r="J167" i="15"/>
  <c r="J211" i="15"/>
  <c r="I56" i="24" s="1"/>
  <c r="J177" i="15"/>
  <c r="J204" i="15"/>
  <c r="I49" i="24" s="1"/>
  <c r="J189" i="15"/>
  <c r="H25" i="24" s="1"/>
  <c r="J44" i="15"/>
  <c r="J203" i="15"/>
  <c r="I48" i="24" s="1"/>
  <c r="J184" i="15"/>
  <c r="J174" i="15"/>
  <c r="J166" i="15"/>
  <c r="J169" i="15"/>
  <c r="J51" i="15"/>
  <c r="J210" i="15"/>
  <c r="I55" i="24" s="1"/>
  <c r="J190" i="15"/>
  <c r="H26" i="24" s="1"/>
  <c r="Q207" i="15" l="1"/>
  <c r="I52" i="24"/>
  <c r="W85" i="19"/>
  <c r="N169" i="15"/>
  <c r="W173" i="19"/>
  <c r="W37" i="19"/>
  <c r="W181" i="19"/>
  <c r="W122" i="19"/>
  <c r="W104" i="19"/>
  <c r="W144" i="19"/>
  <c r="W10" i="19"/>
  <c r="W140" i="19"/>
  <c r="W114" i="19"/>
  <c r="N166" i="15"/>
  <c r="J199" i="15"/>
  <c r="I44" i="24" s="1"/>
  <c r="N44" i="15"/>
  <c r="N152" i="15"/>
  <c r="N43" i="15"/>
  <c r="N129" i="15"/>
  <c r="N101" i="15"/>
  <c r="N26" i="15"/>
  <c r="N2" i="15"/>
  <c r="N61" i="15"/>
  <c r="N148" i="15"/>
  <c r="N59" i="15"/>
  <c r="N64" i="15"/>
  <c r="N106" i="15"/>
  <c r="N65" i="15"/>
  <c r="N41" i="15"/>
  <c r="N119" i="15"/>
  <c r="N49" i="15"/>
  <c r="N23" i="15"/>
  <c r="N21" i="15"/>
  <c r="N112" i="15"/>
  <c r="N70" i="15"/>
  <c r="N79" i="15"/>
  <c r="N10" i="15"/>
  <c r="N14" i="15"/>
  <c r="N8" i="15"/>
  <c r="N116" i="15"/>
  <c r="N149" i="15"/>
  <c r="N37" i="15"/>
  <c r="N83" i="15"/>
  <c r="N72" i="15"/>
  <c r="N9" i="15"/>
  <c r="N145" i="15"/>
  <c r="N18" i="15"/>
  <c r="N120" i="15"/>
  <c r="N82" i="15"/>
  <c r="N114" i="15"/>
  <c r="N22" i="15"/>
  <c r="N5" i="15"/>
  <c r="N91" i="15"/>
  <c r="N118" i="15"/>
  <c r="N137" i="15"/>
  <c r="N132" i="15"/>
  <c r="N12" i="15"/>
  <c r="N85" i="15"/>
  <c r="N67" i="15"/>
  <c r="N150" i="15"/>
  <c r="N133" i="15"/>
  <c r="N108" i="15"/>
  <c r="N115" i="15"/>
  <c r="N142" i="15"/>
  <c r="N81" i="15"/>
  <c r="N3" i="15"/>
  <c r="N102" i="15"/>
  <c r="N53" i="15"/>
  <c r="N76" i="15"/>
  <c r="N123" i="15"/>
  <c r="N32" i="15"/>
  <c r="N97" i="15"/>
  <c r="N117" i="15"/>
  <c r="N154" i="15"/>
  <c r="N13" i="15"/>
  <c r="N20" i="15"/>
  <c r="N113" i="15"/>
  <c r="N74" i="15"/>
  <c r="N135" i="15"/>
  <c r="N62" i="15"/>
  <c r="N39" i="15"/>
  <c r="N16" i="15"/>
  <c r="N50" i="15"/>
  <c r="N55" i="15"/>
  <c r="N31" i="15"/>
  <c r="N99" i="15"/>
  <c r="N151" i="15"/>
  <c r="N134" i="15"/>
  <c r="N136" i="15"/>
  <c r="N54" i="15"/>
  <c r="N143" i="15"/>
  <c r="N60" i="15"/>
  <c r="N34" i="15"/>
  <c r="N15" i="15"/>
  <c r="N58" i="15"/>
  <c r="N100" i="15"/>
  <c r="N35" i="15"/>
  <c r="N98" i="15"/>
  <c r="D216" i="15"/>
  <c r="N144" i="15"/>
  <c r="N124" i="15"/>
  <c r="N48" i="15"/>
  <c r="N7" i="15"/>
  <c r="N11" i="15"/>
  <c r="N71" i="15"/>
  <c r="N103" i="15"/>
  <c r="N141" i="15"/>
  <c r="N73" i="15"/>
  <c r="N140" i="15"/>
  <c r="N36" i="15"/>
  <c r="N66" i="15"/>
  <c r="N27" i="15"/>
  <c r="N109" i="15"/>
  <c r="N6" i="15"/>
  <c r="N42" i="15"/>
  <c r="N46" i="15"/>
  <c r="N47" i="15"/>
  <c r="N80" i="15"/>
  <c r="N111" i="15"/>
  <c r="N122" i="15"/>
  <c r="N38" i="15"/>
  <c r="N78" i="15"/>
  <c r="N104" i="15"/>
  <c r="N56" i="15"/>
  <c r="N24" i="15"/>
  <c r="N121" i="15"/>
  <c r="N33" i="15"/>
  <c r="N131" i="15"/>
  <c r="N30" i="15"/>
  <c r="N19" i="15"/>
  <c r="N128" i="15"/>
  <c r="N139" i="15"/>
  <c r="N25" i="15"/>
  <c r="N107" i="15"/>
  <c r="N17" i="15"/>
  <c r="N125" i="15"/>
  <c r="N29" i="15"/>
  <c r="N52" i="15"/>
  <c r="N75" i="15"/>
  <c r="N110" i="15"/>
  <c r="N130" i="15"/>
  <c r="N127" i="15"/>
  <c r="N4" i="15"/>
  <c r="N126" i="15"/>
  <c r="N160" i="15"/>
  <c r="N57" i="15"/>
  <c r="N40" i="15"/>
  <c r="N63" i="15"/>
  <c r="N147" i="15"/>
  <c r="N68" i="15"/>
  <c r="N28" i="15"/>
  <c r="N88" i="15"/>
  <c r="N155" i="15"/>
  <c r="N158" i="15"/>
  <c r="N159" i="15"/>
  <c r="N90" i="15"/>
  <c r="N89" i="15"/>
  <c r="N94" i="15"/>
  <c r="N87" i="15"/>
  <c r="N95" i="15"/>
  <c r="N153" i="15"/>
  <c r="N163" i="15"/>
  <c r="N96" i="15"/>
  <c r="N84" i="15"/>
  <c r="N162" i="15"/>
  <c r="N174" i="15"/>
  <c r="N105" i="15"/>
  <c r="N172" i="15"/>
  <c r="N176" i="15"/>
  <c r="N164" i="15"/>
  <c r="N181" i="15"/>
  <c r="N146" i="15"/>
  <c r="N175" i="15"/>
  <c r="N183" i="15"/>
  <c r="N168" i="15"/>
  <c r="N156" i="15"/>
  <c r="N173" i="15"/>
  <c r="N180" i="15"/>
  <c r="N92" i="15"/>
  <c r="N167" i="15"/>
  <c r="J200" i="15"/>
  <c r="N51" i="15"/>
  <c r="N184" i="15"/>
  <c r="N165" i="15"/>
  <c r="W101" i="19"/>
  <c r="W74" i="19"/>
  <c r="W115" i="19"/>
  <c r="W137" i="19"/>
  <c r="N182" i="15"/>
  <c r="N170" i="15"/>
  <c r="N77" i="15"/>
  <c r="N86" i="15"/>
  <c r="N93" i="15"/>
  <c r="N171" i="15"/>
  <c r="N177" i="15"/>
  <c r="W131" i="19"/>
  <c r="W73" i="19"/>
  <c r="W84" i="19"/>
  <c r="W126" i="19"/>
  <c r="W67" i="19"/>
  <c r="N157" i="15"/>
  <c r="N45" i="15"/>
  <c r="N161" i="15"/>
  <c r="N179" i="15"/>
  <c r="N138" i="15"/>
  <c r="N69" i="15"/>
  <c r="N178" i="15"/>
  <c r="W142" i="19"/>
  <c r="W135" i="19"/>
  <c r="W59" i="19"/>
  <c r="W70" i="19"/>
  <c r="W156" i="19"/>
  <c r="W90" i="19"/>
  <c r="W97" i="19"/>
  <c r="W38" i="19"/>
  <c r="W179" i="19"/>
  <c r="W141" i="19"/>
  <c r="W128" i="19"/>
  <c r="W108" i="19"/>
  <c r="W170" i="19"/>
  <c r="W26" i="19"/>
  <c r="W147" i="19"/>
  <c r="W71" i="19"/>
  <c r="W154" i="19"/>
  <c r="W92" i="19"/>
  <c r="W133" i="19"/>
  <c r="W155" i="19"/>
  <c r="W2" i="19"/>
  <c r="W5" i="19"/>
  <c r="W25" i="19"/>
  <c r="W102" i="19"/>
  <c r="W16" i="19"/>
  <c r="W110" i="19"/>
  <c r="W93" i="19"/>
  <c r="W136" i="19"/>
  <c r="W51" i="19"/>
  <c r="W58" i="19"/>
  <c r="W30" i="19"/>
  <c r="W40" i="19"/>
  <c r="W12" i="19"/>
  <c r="W116" i="19"/>
  <c r="W50" i="19"/>
  <c r="D222" i="19"/>
  <c r="Z209" i="19"/>
  <c r="G77" i="25" s="1"/>
  <c r="W107" i="19"/>
  <c r="W100" i="19"/>
  <c r="W52" i="19"/>
  <c r="W150" i="19"/>
  <c r="W134" i="19"/>
  <c r="W3" i="19"/>
  <c r="W167" i="19"/>
  <c r="W138" i="19"/>
  <c r="W89" i="19"/>
  <c r="W88" i="19"/>
  <c r="W161" i="19"/>
  <c r="W65" i="19"/>
  <c r="W82" i="19"/>
  <c r="W166" i="19"/>
  <c r="W163" i="19"/>
  <c r="W153" i="19"/>
  <c r="W66" i="19"/>
  <c r="W34" i="19"/>
  <c r="W120" i="19"/>
  <c r="W4" i="19"/>
  <c r="W79" i="19"/>
  <c r="W132" i="19"/>
  <c r="W151" i="19"/>
  <c r="W143" i="19"/>
  <c r="W81" i="19"/>
  <c r="W157" i="19"/>
  <c r="W121" i="19"/>
  <c r="W55" i="19"/>
  <c r="W17" i="19"/>
  <c r="W53" i="19"/>
  <c r="W27" i="19"/>
  <c r="W183" i="19"/>
  <c r="W145" i="19"/>
  <c r="W83" i="19"/>
  <c r="W20" i="19"/>
  <c r="W54" i="19"/>
  <c r="W23" i="19"/>
  <c r="W35" i="19"/>
  <c r="W129" i="19"/>
  <c r="W47" i="19"/>
  <c r="W45" i="19"/>
  <c r="W176" i="19"/>
  <c r="W146" i="19"/>
  <c r="W57" i="19"/>
  <c r="W148" i="19"/>
  <c r="W13" i="19"/>
  <c r="W76" i="19"/>
  <c r="W123" i="19"/>
  <c r="W9" i="19"/>
  <c r="W36" i="19"/>
  <c r="W91" i="19"/>
  <c r="W7" i="19"/>
  <c r="W174" i="19"/>
  <c r="W164" i="19"/>
  <c r="W86" i="19"/>
  <c r="W162" i="19"/>
  <c r="W112" i="19"/>
  <c r="W78" i="19"/>
  <c r="W29" i="19"/>
  <c r="W172" i="19"/>
  <c r="W94" i="19"/>
  <c r="W69" i="19"/>
  <c r="W46" i="19"/>
  <c r="W98" i="19"/>
  <c r="W75" i="19"/>
  <c r="W68" i="19"/>
  <c r="W11" i="19"/>
  <c r="W130" i="19"/>
  <c r="W28" i="19"/>
  <c r="W49" i="19"/>
  <c r="W184" i="19"/>
  <c r="W168" i="19"/>
  <c r="W119" i="19"/>
  <c r="W61" i="19"/>
  <c r="W149" i="19"/>
  <c r="W63" i="19"/>
  <c r="W14" i="19"/>
  <c r="W169" i="19"/>
  <c r="W152" i="19"/>
  <c r="W109" i="19"/>
  <c r="W19" i="19"/>
  <c r="W80" i="19"/>
  <c r="W64" i="19"/>
  <c r="W99" i="19"/>
  <c r="W41" i="19"/>
  <c r="W106" i="19"/>
  <c r="W182" i="19"/>
  <c r="W96" i="19"/>
  <c r="W175" i="19"/>
  <c r="W42" i="19"/>
  <c r="W32" i="19"/>
  <c r="W60" i="19"/>
  <c r="W171" i="19"/>
  <c r="W44" i="19"/>
  <c r="W159" i="19"/>
  <c r="W87" i="19"/>
  <c r="W21" i="19"/>
  <c r="W117" i="19"/>
  <c r="W33" i="19"/>
  <c r="W158" i="19"/>
  <c r="W77" i="19"/>
  <c r="W22" i="19"/>
  <c r="W125" i="19"/>
  <c r="W62" i="19"/>
  <c r="W160" i="19"/>
  <c r="W48" i="19"/>
  <c r="W127" i="19"/>
  <c r="W8" i="19"/>
  <c r="W18" i="19"/>
  <c r="W180" i="19"/>
  <c r="W6" i="19"/>
  <c r="W113" i="19"/>
  <c r="W24" i="19"/>
  <c r="W15" i="19"/>
  <c r="W31" i="19"/>
  <c r="W103" i="19"/>
  <c r="W177" i="19"/>
  <c r="W39" i="19"/>
  <c r="W72" i="19"/>
  <c r="W56" i="19"/>
  <c r="W43" i="19"/>
  <c r="W118" i="19"/>
  <c r="W111" i="19"/>
  <c r="W124" i="19"/>
  <c r="W139" i="19"/>
  <c r="W178" i="19"/>
  <c r="W95" i="19"/>
  <c r="W165" i="19"/>
  <c r="AA206" i="19"/>
  <c r="H74" i="25" s="1"/>
  <c r="AA213" i="19"/>
  <c r="H81" i="25" s="1"/>
  <c r="AA205" i="19"/>
  <c r="H73" i="25" s="1"/>
  <c r="Y202" i="19"/>
  <c r="F70" i="25" s="1"/>
  <c r="AA212" i="19"/>
  <c r="H80" i="25" s="1"/>
  <c r="R210" i="15"/>
  <c r="R204" i="15"/>
  <c r="R203" i="15"/>
  <c r="R211" i="15"/>
  <c r="G72" i="24"/>
  <c r="U193" i="19"/>
  <c r="V193" i="19" s="1"/>
  <c r="U216" i="19"/>
  <c r="V216" i="19" s="1"/>
  <c r="D245" i="19" s="1"/>
  <c r="T193" i="19"/>
  <c r="T216" i="19"/>
  <c r="J188" i="15"/>
  <c r="H24" i="24" s="1"/>
  <c r="J191" i="15"/>
  <c r="J186" i="15"/>
  <c r="D239" i="15" s="1"/>
  <c r="E239" i="15" s="1"/>
  <c r="J212" i="15"/>
  <c r="P200" i="15" l="1"/>
  <c r="I45" i="24"/>
  <c r="J213" i="15"/>
  <c r="P199" i="15"/>
  <c r="F64" i="24" s="1"/>
  <c r="C219" i="15"/>
  <c r="E92" i="24" s="1"/>
  <c r="C221" i="15"/>
  <c r="E94" i="24" s="1"/>
  <c r="C223" i="15"/>
  <c r="E96" i="24" s="1"/>
  <c r="C225" i="15"/>
  <c r="E98" i="24" s="1"/>
  <c r="C227" i="15"/>
  <c r="E100" i="24" s="1"/>
  <c r="C229" i="15"/>
  <c r="E102" i="24" s="1"/>
  <c r="C231" i="15"/>
  <c r="E104" i="24" s="1"/>
  <c r="C233" i="15"/>
  <c r="E106" i="24" s="1"/>
  <c r="C235" i="15"/>
  <c r="E108" i="24" s="1"/>
  <c r="C237" i="15"/>
  <c r="E110" i="24" s="1"/>
  <c r="D219" i="15"/>
  <c r="M92" i="24" s="1"/>
  <c r="D221" i="15"/>
  <c r="M94" i="24" s="1"/>
  <c r="D223" i="15"/>
  <c r="M96" i="24" s="1"/>
  <c r="D225" i="15"/>
  <c r="M98" i="24" s="1"/>
  <c r="D227" i="15"/>
  <c r="M100" i="24" s="1"/>
  <c r="D229" i="15"/>
  <c r="M102" i="24" s="1"/>
  <c r="D231" i="15"/>
  <c r="M104" i="24" s="1"/>
  <c r="D233" i="15"/>
  <c r="M106" i="24" s="1"/>
  <c r="D235" i="15"/>
  <c r="M108" i="24" s="1"/>
  <c r="D237" i="15"/>
  <c r="M110" i="24" s="1"/>
  <c r="C220" i="15"/>
  <c r="E93" i="24" s="1"/>
  <c r="C222" i="15"/>
  <c r="E95" i="24" s="1"/>
  <c r="C224" i="15"/>
  <c r="E97" i="24" s="1"/>
  <c r="C226" i="15"/>
  <c r="E99" i="24" s="1"/>
  <c r="C228" i="15"/>
  <c r="E101" i="24" s="1"/>
  <c r="C230" i="15"/>
  <c r="E103" i="24" s="1"/>
  <c r="C232" i="15"/>
  <c r="E105" i="24" s="1"/>
  <c r="C234" i="15"/>
  <c r="E107" i="24" s="1"/>
  <c r="C236" i="15"/>
  <c r="E109" i="24" s="1"/>
  <c r="C218" i="15"/>
  <c r="E91" i="24" s="1"/>
  <c r="D220" i="15"/>
  <c r="M93" i="24" s="1"/>
  <c r="D228" i="15"/>
  <c r="M101" i="24" s="1"/>
  <c r="D236" i="15"/>
  <c r="M109" i="24" s="1"/>
  <c r="D232" i="15"/>
  <c r="M105" i="24" s="1"/>
  <c r="D222" i="15"/>
  <c r="M95" i="24" s="1"/>
  <c r="D230" i="15"/>
  <c r="M103" i="24" s="1"/>
  <c r="D218" i="15"/>
  <c r="M91" i="24" s="1"/>
  <c r="D224" i="15"/>
  <c r="M97" i="24" s="1"/>
  <c r="D226" i="15"/>
  <c r="M99" i="24" s="1"/>
  <c r="D234" i="15"/>
  <c r="M107" i="24" s="1"/>
  <c r="E245" i="19"/>
  <c r="D232" i="19"/>
  <c r="M103" i="25" s="1"/>
  <c r="C226" i="19"/>
  <c r="E97" i="25" s="1"/>
  <c r="D225" i="19"/>
  <c r="M96" i="25" s="1"/>
  <c r="C225" i="19"/>
  <c r="E96" i="25" s="1"/>
  <c r="C227" i="19"/>
  <c r="E98" i="25" s="1"/>
  <c r="D237" i="19"/>
  <c r="M108" i="25" s="1"/>
  <c r="D241" i="19"/>
  <c r="M112" i="25" s="1"/>
  <c r="C233" i="19"/>
  <c r="E104" i="25" s="1"/>
  <c r="C242" i="19"/>
  <c r="E113" i="25" s="1"/>
  <c r="C243" i="19"/>
  <c r="E114" i="25" s="1"/>
  <c r="C232" i="19"/>
  <c r="E103" i="25" s="1"/>
  <c r="C236" i="19"/>
  <c r="E107" i="25" s="1"/>
  <c r="D240" i="19"/>
  <c r="M111" i="25" s="1"/>
  <c r="D236" i="19"/>
  <c r="M107" i="25" s="1"/>
  <c r="C237" i="19"/>
  <c r="E108" i="25" s="1"/>
  <c r="D226" i="19"/>
  <c r="M97" i="25" s="1"/>
  <c r="D230" i="19"/>
  <c r="M101" i="25" s="1"/>
  <c r="D227" i="19"/>
  <c r="M98" i="25" s="1"/>
  <c r="D231" i="19"/>
  <c r="M102" i="25" s="1"/>
  <c r="C231" i="19"/>
  <c r="E102" i="25" s="1"/>
  <c r="C238" i="19"/>
  <c r="E109" i="25" s="1"/>
  <c r="C240" i="19"/>
  <c r="E111" i="25" s="1"/>
  <c r="D224" i="19"/>
  <c r="M95" i="25" s="1"/>
  <c r="C230" i="19"/>
  <c r="E101" i="25" s="1"/>
  <c r="C235" i="19"/>
  <c r="E106" i="25" s="1"/>
  <c r="D234" i="19"/>
  <c r="M105" i="25" s="1"/>
  <c r="D238" i="19"/>
  <c r="M109" i="25" s="1"/>
  <c r="C241" i="19"/>
  <c r="E112" i="25" s="1"/>
  <c r="D239" i="19"/>
  <c r="M110" i="25" s="1"/>
  <c r="C229" i="19"/>
  <c r="E100" i="25" s="1"/>
  <c r="D229" i="19"/>
  <c r="M100" i="25" s="1"/>
  <c r="D233" i="19"/>
  <c r="M104" i="25" s="1"/>
  <c r="D235" i="19"/>
  <c r="M106" i="25" s="1"/>
  <c r="C234" i="19"/>
  <c r="E105" i="25" s="1"/>
  <c r="C224" i="19"/>
  <c r="E95" i="25" s="1"/>
  <c r="D243" i="19"/>
  <c r="M114" i="25" s="1"/>
  <c r="C228" i="19"/>
  <c r="E99" i="25" s="1"/>
  <c r="D242" i="19"/>
  <c r="M113" i="25" s="1"/>
  <c r="D228" i="19"/>
  <c r="M99" i="25" s="1"/>
  <c r="C239" i="19"/>
  <c r="E110" i="25" s="1"/>
  <c r="I57" i="24"/>
  <c r="H69" i="24"/>
  <c r="I61" i="25"/>
  <c r="H68" i="24"/>
  <c r="H76" i="24"/>
  <c r="F65" i="24"/>
  <c r="H75" i="24"/>
  <c r="H30" i="25"/>
  <c r="H27" i="24"/>
  <c r="J192" i="15"/>
  <c r="E233" i="15" l="1"/>
  <c r="O106" i="24" s="1"/>
  <c r="E218" i="15"/>
  <c r="O91" i="24" s="1"/>
  <c r="E236" i="15"/>
  <c r="O109" i="24" s="1"/>
  <c r="E231" i="15"/>
  <c r="O104" i="24" s="1"/>
  <c r="E223" i="15"/>
  <c r="O96" i="24" s="1"/>
  <c r="E224" i="15"/>
  <c r="O97" i="24" s="1"/>
  <c r="E232" i="15"/>
  <c r="O105" i="24" s="1"/>
  <c r="E225" i="15"/>
  <c r="O98" i="24" s="1"/>
  <c r="E234" i="15"/>
  <c r="O107" i="24" s="1"/>
  <c r="E230" i="15"/>
  <c r="O103" i="24" s="1"/>
  <c r="E228" i="15"/>
  <c r="O101" i="24" s="1"/>
  <c r="E237" i="15"/>
  <c r="O110" i="24" s="1"/>
  <c r="E229" i="15"/>
  <c r="O102" i="24" s="1"/>
  <c r="E221" i="15"/>
  <c r="O94" i="24" s="1"/>
  <c r="E226" i="15"/>
  <c r="O99" i="24" s="1"/>
  <c r="E222" i="15"/>
  <c r="O95" i="24" s="1"/>
  <c r="E220" i="15"/>
  <c r="O93" i="24" s="1"/>
  <c r="E235" i="15"/>
  <c r="O108" i="24" s="1"/>
  <c r="E227" i="15"/>
  <c r="O100" i="24" s="1"/>
  <c r="E219" i="15"/>
  <c r="O92" i="24" s="1"/>
  <c r="E238" i="19"/>
  <c r="O109" i="25" s="1"/>
  <c r="E224" i="19"/>
  <c r="O95" i="25" s="1"/>
  <c r="E242" i="19"/>
  <c r="O113" i="25" s="1"/>
  <c r="E234" i="19"/>
  <c r="O105" i="25" s="1"/>
  <c r="E227" i="19"/>
  <c r="O98" i="25" s="1"/>
  <c r="E236" i="19"/>
  <c r="O107" i="25" s="1"/>
  <c r="E237" i="19"/>
  <c r="O108" i="25" s="1"/>
  <c r="E235" i="19"/>
  <c r="O106" i="25" s="1"/>
  <c r="E239" i="19"/>
  <c r="O110" i="25" s="1"/>
  <c r="E230" i="19"/>
  <c r="O101" i="25" s="1"/>
  <c r="E240" i="19"/>
  <c r="O111" i="25" s="1"/>
  <c r="E232" i="19"/>
  <c r="O103" i="25" s="1"/>
  <c r="E243" i="19"/>
  <c r="O114" i="25" s="1"/>
  <c r="E233" i="19"/>
  <c r="O104" i="25" s="1"/>
  <c r="E226" i="19"/>
  <c r="O97" i="25" s="1"/>
  <c r="D244" i="19"/>
  <c r="E228" i="19"/>
  <c r="O99" i="25" s="1"/>
  <c r="E229" i="19"/>
  <c r="O100" i="25" s="1"/>
  <c r="E231" i="19"/>
  <c r="O102" i="25" s="1"/>
  <c r="E241" i="19"/>
  <c r="O112" i="25" s="1"/>
  <c r="E225" i="19"/>
  <c r="O96" i="25" s="1"/>
  <c r="E244" i="19" l="1"/>
  <c r="O115" i="25" s="1"/>
  <c r="M115" i="25"/>
  <c r="D238" i="15"/>
  <c r="M111" i="24" s="1"/>
  <c r="E238" i="15" l="1"/>
  <c r="O111"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ANA</author>
  </authors>
  <commentList>
    <comment ref="BI8" authorId="0" shapeId="0" xr:uid="{00000000-0006-0000-0100-000001000000}">
      <text>
        <r>
          <rPr>
            <b/>
            <sz val="9"/>
            <color indexed="81"/>
            <rFont val="Tahoma"/>
            <charset val="1"/>
          </rPr>
          <t>ANA:</t>
        </r>
        <r>
          <rPr>
            <sz val="9"/>
            <color indexed="81"/>
            <rFont val="Tahoma"/>
            <charset val="1"/>
          </rPr>
          <t xml:space="preserve">
plástico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author>
  </authors>
  <commentList>
    <comment ref="J356" authorId="0" shapeId="0" xr:uid="{00000000-0006-0000-0800-000001000000}">
      <text>
        <r>
          <rPr>
            <b/>
            <sz val="9"/>
            <color indexed="81"/>
            <rFont val="Tahoma"/>
            <family val="2"/>
          </rPr>
          <t>ANA:</t>
        </r>
        <r>
          <rPr>
            <sz val="9"/>
            <color indexed="81"/>
            <rFont val="Tahoma"/>
            <family val="2"/>
          </rPr>
          <t xml:space="preserve">
SE FUERZA A QUE TODOS SEAN CERO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ANA</author>
  </authors>
  <commentList>
    <comment ref="C105" authorId="0" shapeId="0" xr:uid="{00000000-0006-0000-0B00-000001000000}">
      <text>
        <r>
          <rPr>
            <b/>
            <sz val="9"/>
            <color indexed="81"/>
            <rFont val="Tahoma"/>
            <charset val="1"/>
          </rPr>
          <t>ANA:</t>
        </r>
        <r>
          <rPr>
            <sz val="9"/>
            <color indexed="81"/>
            <rFont val="Tahoma"/>
            <charset val="1"/>
          </rPr>
          <t xml:space="preserve">
plástico</t>
        </r>
      </text>
    </comment>
    <comment ref="G205" authorId="0" shapeId="0" xr:uid="{00000000-0006-0000-0B00-000002000000}">
      <text>
        <r>
          <rPr>
            <b/>
            <sz val="9"/>
            <color indexed="81"/>
            <rFont val="Tahoma"/>
            <family val="2"/>
          </rPr>
          <t>ANA:</t>
        </r>
        <r>
          <rPr>
            <sz val="9"/>
            <color indexed="81"/>
            <rFont val="Tahoma"/>
            <family val="2"/>
          </rPr>
          <t xml:space="preserve">
estimamos</t>
        </r>
      </text>
    </comment>
    <comment ref="H205" authorId="0" shapeId="0" xr:uid="{00000000-0006-0000-0B00-000003000000}">
      <text>
        <r>
          <rPr>
            <b/>
            <sz val="9"/>
            <color indexed="81"/>
            <rFont val="Tahoma"/>
            <family val="2"/>
          </rPr>
          <t>ANA:</t>
        </r>
        <r>
          <rPr>
            <sz val="9"/>
            <color indexed="81"/>
            <rFont val="Tahoma"/>
            <family val="2"/>
          </rPr>
          <t xml:space="preserve">
estimamos</t>
        </r>
      </text>
    </comment>
    <comment ref="G206" authorId="0" shapeId="0" xr:uid="{00000000-0006-0000-0B00-000004000000}">
      <text>
        <r>
          <rPr>
            <b/>
            <sz val="9"/>
            <color indexed="81"/>
            <rFont val="Tahoma"/>
            <family val="2"/>
          </rPr>
          <t>ANA:</t>
        </r>
        <r>
          <rPr>
            <sz val="9"/>
            <color indexed="81"/>
            <rFont val="Tahoma"/>
            <family val="2"/>
          </rPr>
          <t xml:space="preserve">
estimamos</t>
        </r>
      </text>
    </comment>
    <comment ref="H206" authorId="0" shapeId="0" xr:uid="{00000000-0006-0000-0B00-000005000000}">
      <text>
        <r>
          <rPr>
            <b/>
            <sz val="9"/>
            <color indexed="81"/>
            <rFont val="Tahoma"/>
            <family val="2"/>
          </rPr>
          <t>ANA:</t>
        </r>
        <r>
          <rPr>
            <sz val="9"/>
            <color indexed="81"/>
            <rFont val="Tahoma"/>
            <family val="2"/>
          </rPr>
          <t xml:space="preserve">
estimamos</t>
        </r>
      </text>
    </comment>
  </commentList>
</comments>
</file>

<file path=xl/sharedStrings.xml><?xml version="1.0" encoding="utf-8"?>
<sst xmlns="http://schemas.openxmlformats.org/spreadsheetml/2006/main" count="2231" uniqueCount="1084">
  <si>
    <t>Electricidad</t>
  </si>
  <si>
    <t>kWh</t>
  </si>
  <si>
    <t>Residuos peligrosos</t>
  </si>
  <si>
    <t>Baterías</t>
  </si>
  <si>
    <t>Airbags</t>
  </si>
  <si>
    <t>kg</t>
  </si>
  <si>
    <t>Residuos no peligrosos</t>
  </si>
  <si>
    <t>Catalizadores</t>
  </si>
  <si>
    <t>Neumáticos</t>
  </si>
  <si>
    <t>Vidrio</t>
  </si>
  <si>
    <t>SI/NO</t>
  </si>
  <si>
    <t>l</t>
  </si>
  <si>
    <t>Parachoques</t>
  </si>
  <si>
    <t>%</t>
  </si>
  <si>
    <t>kg/ud</t>
  </si>
  <si>
    <t>min</t>
  </si>
  <si>
    <t>Agua</t>
  </si>
  <si>
    <t>Disolventes</t>
  </si>
  <si>
    <t>Causas de la baja</t>
  </si>
  <si>
    <t>Bajo demanda del mercado</t>
  </si>
  <si>
    <t>Se recuperan todas las posibles</t>
  </si>
  <si>
    <t xml:space="preserve">Un </t>
  </si>
  <si>
    <t>Asimismo, la herramienta incorporará los factores de emisión considerados para cada uno de los diferentes flujos, y realizará los cálculos y asignaciones de forma automática, ofreciendo la respuesta a los 3 tipos de huella de carbono que se estimarán. En cuanto a los factores de emisión utilizados, se utilizará, para las emisiones directas derivadas de la organización e indirectos atribuibles a la energía (lo que para la huella de carbono de la organización supone el Alcance 1 y 2), los factores de emisión recogidos en la última versión disponible de la herramienta "Calculadora de Huella de Carbono de alcance 1 + 2 para organización" del MITECO (actualmente versión 14). El resto de factores de emisión se empleará la simulación de indicadores de Ecoinvent 3.3 con la herramienta SimaPro, usando la metodología IPCC 2013 100ª.</t>
  </si>
  <si>
    <t>24-7 UTILITIES, S.L.U.</t>
  </si>
  <si>
    <t>ACCIONA GREEN ENERGY DEVELOPMENTS, S.L.</t>
  </si>
  <si>
    <t>ACCIÓN ENERGIA COMERCIALIZADORA, S.L.</t>
  </si>
  <si>
    <t>ACSOL ENERGIA GLOBAL, S.A.</t>
  </si>
  <si>
    <t>ADEINNOVA ENERGÍA, S.L.U.</t>
  </si>
  <si>
    <t>ADELFAS ENERGIA, S.L.</t>
  </si>
  <si>
    <t>AGENTE DEL MERCADO ELÉCTRICO, S.A.</t>
  </si>
  <si>
    <t>AGRI-ENERGÍA, S.A.</t>
  </si>
  <si>
    <t>AGUAS DE BARBASTRO ENERGÍA, S.L.</t>
  </si>
  <si>
    <t>ALCANZIA ENERGIA, S.L.</t>
  </si>
  <si>
    <t>ALDRO ENERGÍA Y SOLUCIONES, S.L.U.</t>
  </si>
  <si>
    <t>ALILUZ MEDITERRANEA, S.L.</t>
  </si>
  <si>
    <t>ALPIQ ENERGIA ESPAÑA, S.A.U.</t>
  </si>
  <si>
    <t>ANOTHER ENERGY OPTION, S.L.</t>
  </si>
  <si>
    <t>AQUÍ ENERGÍA, S.L.</t>
  </si>
  <si>
    <t xml:space="preserve">ASAL DE ENERGÍA, S.L. </t>
  </si>
  <si>
    <t>AUDAX ENERGÍA, S.L.U.</t>
  </si>
  <si>
    <t>AURA ENERGÍA, S.L.</t>
  </si>
  <si>
    <t>AUSARTA PRIMA, S.L.</t>
  </si>
  <si>
    <t>AVANZALIA ENERGÍA COMERCIALIZADORA, S.A.</t>
  </si>
  <si>
    <t>AXPO IBERIA, S.L.</t>
  </si>
  <si>
    <t>BASSOLS ENERGÍA COMERCIAL, S.L.</t>
  </si>
  <si>
    <t>CATGAS ENERGÍA, S.A.</t>
  </si>
  <si>
    <t xml:space="preserve">CEMOI ELECTRICITE, S.L. </t>
  </si>
  <si>
    <t>CEPSA COMERCIAL PETRÓLEO,_x000D_
S.A.U.</t>
  </si>
  <si>
    <t>CEPSA GAS Y ELECTRICIDAD, S.A.</t>
  </si>
  <si>
    <t>CHITAHI ENERGY, S.L.</t>
  </si>
  <si>
    <t>CLIDOM ENERGY, S.L.</t>
  </si>
  <si>
    <t>COMERCIALIZADORA DE ELECTRICIDAD Y GAS DEL MEDITERRÁNEO, S.L.</t>
  </si>
  <si>
    <t>COMERCIALIZADORA DE ENERGÍA DIRECTA, S.L.</t>
  </si>
  <si>
    <t>COMERCIALIZADORA ELECTRICA DE CADIZ, S.A.</t>
  </si>
  <si>
    <t>COMERCIALIZADORA ELÉCTRICA TALAYUELAS, S.L.</t>
  </si>
  <si>
    <t>COMERCIALIZADORA LERSA , S.L.</t>
  </si>
  <si>
    <t>COMPAÑÍA ESCANDINAVA DE ELECTRICIDAD EN ESPAÑA, S.L.</t>
  </si>
  <si>
    <t>COOPERATIVA ELECTRICA DE CASTELLAR, S.C.V.</t>
  </si>
  <si>
    <t>COOPERATIVA ELÉCTRICA BENÉFICA CATRALENSE, COOP. V.</t>
  </si>
  <si>
    <t>COOPERATIVA ELÉCTRICA BENÉFICA SAN FRANCISCO DE ASÍS, COOP. V.</t>
  </si>
  <si>
    <t>COOPERATIVA ELÉCTRICA-BENÉFICA ALBATERENSE, COOP.V.</t>
  </si>
  <si>
    <t>COOPERATIVA VALENCIANA ELECTRODISTRIBUIDORA DE FUERZA Y ALUMBRADO SERRALLO, S.Coop.V.</t>
  </si>
  <si>
    <t>COX ENERGIA COMERCIALIZADORA ESPAÑA, S.L.U.</t>
  </si>
  <si>
    <t>CYE ENERGIA, S.L.</t>
  </si>
  <si>
    <t>DAIMUZ ENERGÍA, S.L.</t>
  </si>
  <si>
    <t>DISA ENERGIA ELECTRICA, S.L.U.</t>
  </si>
  <si>
    <t>DREUE ELECTRIC, S.L.</t>
  </si>
  <si>
    <t>DRK ENERGY, S.L.</t>
  </si>
  <si>
    <t>ECOEQ ENERGÉTICA, S.L.</t>
  </si>
  <si>
    <t>ECOFUTURA LUZ ENERGÍA, S.L.</t>
  </si>
  <si>
    <t>ECONACTIVA, S. COOP DE C-LM</t>
  </si>
  <si>
    <t>EDP COMERCIALIZADORA, S.A.U.</t>
  </si>
  <si>
    <t>EDP ENERGÍA S.A.U.</t>
  </si>
  <si>
    <t>ELECNOVA SIGLO XXI, S.L.</t>
  </si>
  <si>
    <t>ELECTRA ALTO MIÑO COMERCIALIZADORA DE ENERGIA, S.L.U.</t>
  </si>
  <si>
    <t>ELECTRA CALDENSE ENERGIA, S.A.</t>
  </si>
  <si>
    <t>ELECTRA CUNTIENSE COMERCIALIZADORA, S.L.U.</t>
  </si>
  <si>
    <t>ELECTRA DEL CARDENER ENERGIA, S.A.</t>
  </si>
  <si>
    <t>ELECTRA ENERGIA, S.A.U.</t>
  </si>
  <si>
    <t>ELECTRA NORTE ENERGÍA, S.A.U.</t>
  </si>
  <si>
    <t>ELECTRICA ALBATERENSE, S.L.</t>
  </si>
  <si>
    <t>ELECTRICA CATRALENSE, S.L.</t>
  </si>
  <si>
    <t>ELECTRICA DE CHERA, S.C.V.</t>
  </si>
  <si>
    <t>ELECTRICA DE GUADASSUAR COOP. V.</t>
  </si>
  <si>
    <t>ELECTRICA DE GUIXES ENERGÍA, S.L.</t>
  </si>
  <si>
    <t>ELECTRICA DIRECTA ENERGÍA, S.L.</t>
  </si>
  <si>
    <t>ELECTRICA SEROSENSE, S.L.</t>
  </si>
  <si>
    <t>ELECTRICA SOLLERENSE, S.A.</t>
  </si>
  <si>
    <t>ELECTRICA VAQUER ENERGIA, S.A.</t>
  </si>
  <si>
    <t>ELÉCTRICA DE MELIANA, S.C.V.</t>
  </si>
  <si>
    <t>ELÉCTRICA DE SOT DE CHERA S. COOP.V.</t>
  </si>
  <si>
    <t>ELÉCTRICA DE VINALESA, S.L.U.</t>
  </si>
  <si>
    <t>ELÉCTRICA NTRA. SRA. DE GRACIA SDAD. COOP. VALENCIANA</t>
  </si>
  <si>
    <t>EMASP, S. COOP.</t>
  </si>
  <si>
    <t>EMPRESA DE ALUMBRADO ELECTRICO DE CEUTA, S.A.</t>
  </si>
  <si>
    <t>ENARA GESTIÓN Y MEDIACIÓN, S.L.</t>
  </si>
  <si>
    <t>ENDESA ENERGIA, S.A.</t>
  </si>
  <si>
    <t>ENDESA GENERACIÓN, S.A.</t>
  </si>
  <si>
    <t>ENERCOLUZ ENERGÍA, S.L.</t>
  </si>
  <si>
    <t>ENERGEA SAVING ENERGY, S.L.</t>
  </si>
  <si>
    <t>ENERGIA NARANJA, S.L.</t>
  </si>
  <si>
    <t>ENERGY STROM XXI, S.L.</t>
  </si>
  <si>
    <t>ENERGY TRADER SOLUTIONS, S.L.</t>
  </si>
  <si>
    <t>ENERGÍA NUFRI, S.L.U.</t>
  </si>
  <si>
    <t>ENERGÍA COLECTIVA, S.L.</t>
  </si>
  <si>
    <t>ENERGÍA DLR COMERCIALIZADORA, S.L.</t>
  </si>
  <si>
    <t>ENERGÍA ELÉCTRICA EFICIENTE, S.L</t>
  </si>
  <si>
    <t>ENERKIA ENERGÍA, S.L</t>
  </si>
  <si>
    <t>ENERPLUS ENERGÍA, S.A.</t>
  </si>
  <si>
    <t>ENERPLUS, S.COOP.</t>
  </si>
  <si>
    <t>ENGIE ESPAÑA, S.L.U.</t>
  </si>
  <si>
    <t>ENSTROGA, S.L.</t>
  </si>
  <si>
    <t>ENÉRGYA VM GESTIÓN DE ENERGÍA, S.L.U.</t>
  </si>
  <si>
    <t>EPRESA ENERGIA, S.A.U.</t>
  </si>
  <si>
    <t>ESTABANELL Y PAHISA MERCATOR, S.A.</t>
  </si>
  <si>
    <t>ESTRATEGIAS ELÉCTRICAS INTEGRALES, S.A.</t>
  </si>
  <si>
    <t>EVERGREEN ELÉCTRICA, S.L.</t>
  </si>
  <si>
    <t>FACTOR ENERGÍA, S.A.</t>
  </si>
  <si>
    <t>FENIE ENERGIA, S.A.</t>
  </si>
  <si>
    <t>FOENER COMERCIALIZACIÓN, S.L.U.</t>
  </si>
  <si>
    <t>FORZA VSUNAIR, S.L.</t>
  </si>
  <si>
    <t>FUSIONA COMERCIALIZADORA, S.A.</t>
  </si>
  <si>
    <t>GALP ENERGIA ESPAÑA S.A.U.</t>
  </si>
  <si>
    <t>GAOLANIA SERVICIOS, S.L.</t>
  </si>
  <si>
    <t>GAS NATURAL COMERCIALIZADORA, S.A.</t>
  </si>
  <si>
    <t>GAS NATURAL FENOSA RENOVABLES, S.L.U.</t>
  </si>
  <si>
    <t>GAS NATURAL SERVICIOS SDG, S.A.</t>
  </si>
  <si>
    <t>GEO ALTERNATIVA, S.L.</t>
  </si>
  <si>
    <t>GEOATLANTER, S.L.</t>
  </si>
  <si>
    <t>GERENTA ENERGÍA, S.L.U</t>
  </si>
  <si>
    <t>GESTERNOVA, S.A.</t>
  </si>
  <si>
    <t>GLOBAL BIOSFERA PROTEC, S.L.</t>
  </si>
  <si>
    <t>GNERA ENERGIA Y TECNOLOGIA, S.L.</t>
  </si>
  <si>
    <t>GOIENER S.COOP</t>
  </si>
  <si>
    <t>GRUPO IBERSOGAS ENERGÍA, S.L.</t>
  </si>
  <si>
    <t>HELIA COOP V</t>
  </si>
  <si>
    <t>HELIOELEC ENERGIA ELECTRICA, S.L.</t>
  </si>
  <si>
    <t>HIDROELECTRICA DEL VALIRA, S.L.</t>
  </si>
  <si>
    <t>HIDROELÉCTRICA EL CARMEN ENERGÍA, S.L.</t>
  </si>
  <si>
    <t>IBERDROLA CLIENTES, S.A.U.</t>
  </si>
  <si>
    <t>IBERDROLA GENERACION ESPAÑA, S.A.U.</t>
  </si>
  <si>
    <t>IBERDROLA SERVICIOS ENERGETICOS, S.A.U.</t>
  </si>
  <si>
    <t>IBERELECTRICA COMERCIALIZADORA, S.L.</t>
  </si>
  <si>
    <t>IM3 ENERGÍA, S.L.</t>
  </si>
  <si>
    <t>INDEXO ENERGIA, S.L.</t>
  </si>
  <si>
    <t>INER ENERGIA CASTILLA LA MANCHA, S.L.</t>
  </si>
  <si>
    <t>INICIATIVA E. NOVA, S.L.</t>
  </si>
  <si>
    <t>INTEGRACION EUROPEA DE ENERGIA SUR, S.L.</t>
  </si>
  <si>
    <t>INTEGRACIÓN EUROPEA DE ENERGIA, S.A.U.</t>
  </si>
  <si>
    <t>KILOWATIOS VERDES, S.L.</t>
  </si>
  <si>
    <t>LA UNION ELECTRO INDUSTRIAL, S.L.U.</t>
  </si>
  <si>
    <t>LEDESMA COMERCIALIZADORA ELÉCTRICA, S.L.</t>
  </si>
  <si>
    <t>LONJAS TECNOLOGIA, S.A.</t>
  </si>
  <si>
    <t>LUBALOO, S.L.</t>
  </si>
  <si>
    <t>MEGARA ENERGÍA SOCIEDAD COOPERATIVA CYL</t>
  </si>
  <si>
    <t>MULTIENERGÍA VERDE, S.L.</t>
  </si>
  <si>
    <t>NABALIA ENERGIA 2000, S.A.</t>
  </si>
  <si>
    <t>NEXUS ENERGIA, S.A.</t>
  </si>
  <si>
    <t>NINOBE SERVICIOS ENERGÉTICOS, S.L.</t>
  </si>
  <si>
    <t>NOBE SOLUCIONES Y ENERGÍA</t>
  </si>
  <si>
    <t>NOSA ENERXIA SOCIEDADE COOP GALEGA</t>
  </si>
  <si>
    <t>ODF ENERGÍA LIBRE COMERCIALIZADORA, S.L.</t>
  </si>
  <si>
    <t>ON DEMAND FACILITIES, S.L.U.</t>
  </si>
  <si>
    <t>PEPEENERGY</t>
  </si>
  <si>
    <t>PETRO NAVARRA, S.L.</t>
  </si>
  <si>
    <t>PETRONIEVES ENERGIA 1, S.L.</t>
  </si>
  <si>
    <t>PHOTON GESTION</t>
  </si>
  <si>
    <t>PROT ENERGÍA COMERCIALIZACIÓN, S.L.</t>
  </si>
  <si>
    <t>PULSAR SERVICIOS ENERGÉTICOS,</t>
  </si>
  <si>
    <t>REMICA COMERCIALIZADORA, S.A.U.</t>
  </si>
  <si>
    <t>RENEWABLE VENTURES, S.L.</t>
  </si>
  <si>
    <t>RESPIRA ENERGIA, S.A.</t>
  </si>
  <si>
    <t xml:space="preserve">RESPIRA ENERGÍA ESPAÑA, S.L. </t>
  </si>
  <si>
    <t>RTOTAL GAS Y ELECTRICIDAD ESPAÑA, S.A.U.</t>
  </si>
  <si>
    <t>SAMPOL INGENIERÍA Y OBRAS, S.A.</t>
  </si>
  <si>
    <t>SHELL ESPAÑA, S.A.</t>
  </si>
  <si>
    <t>SOM ENERGÍA, S.C.C.L.</t>
  </si>
  <si>
    <t>STIN, S.A.</t>
  </si>
  <si>
    <t>SUMINISTRADORA ELECTRICA VIENTOS ALISIOS DE LANZAROTE S.L.</t>
  </si>
  <si>
    <t>SUMINISTROS ESPECIALES ALGINETENSES COOP. V.</t>
  </si>
  <si>
    <t>SUNAIR ONE ENERGY, S.L.</t>
  </si>
  <si>
    <t>SUNAIR ONE HOME, S.L.</t>
  </si>
  <si>
    <t>SYDER COMERCIALIZADORA VERDE, S.L.</t>
  </si>
  <si>
    <t>TELEFONICA SOLUCIONES DE INFORMATICA Y COMUNICACIONES DE ESPAÑA, S.A.U.</t>
  </si>
  <si>
    <t>THE YELLOW ENERGY, S.L.</t>
  </si>
  <si>
    <t>TOTAL GAS Y ELECTRICIDAD ESPAÑA S.A.U.</t>
  </si>
  <si>
    <t>TRACTAMENT I SELECCIÓ DE RESIDUS, S.A.</t>
  </si>
  <si>
    <t>TRADE UNIVERSAL ENERGY, S.A.</t>
  </si>
  <si>
    <t>UNIELÉCTRICA ENERGÍA, S.A.</t>
  </si>
  <si>
    <t>V3J INGENIERIA Y SERVICIOS, S.L.</t>
  </si>
  <si>
    <t>VIESGO ENERGÍA, S.L.</t>
  </si>
  <si>
    <t>VIRTUS GLOBAL ENERGY SL</t>
  </si>
  <si>
    <t>VIVE ENERGÍA ELÉCTRICA, S.A</t>
  </si>
  <si>
    <t>WATIO WHOLESALE, S.L.</t>
  </si>
  <si>
    <t>WATIUM, S.L.</t>
  </si>
  <si>
    <t>WIND TO MARKET, S.A.</t>
  </si>
  <si>
    <t>L_ELECTR</t>
  </si>
  <si>
    <t>RD 1088/10</t>
  </si>
  <si>
    <t>Fuente</t>
  </si>
  <si>
    <t>Combustible</t>
  </si>
  <si>
    <t>B7</t>
  </si>
  <si>
    <t>B10</t>
  </si>
  <si>
    <t>E5</t>
  </si>
  <si>
    <t>E10</t>
  </si>
  <si>
    <t>https://www.idae.es/tecnologias/energias-renovables/uso-termico/biocarburantes</t>
  </si>
  <si>
    <t>Gas natural</t>
  </si>
  <si>
    <t>http://residus.gencat.cat/web/.content/home/lagencia/publicacions/prevencio/guia_vfus_18_es.pdf</t>
  </si>
  <si>
    <t>PIEZA (1 unidad)</t>
  </si>
  <si>
    <t>PESO (Kg)</t>
  </si>
  <si>
    <t>Caja de cambio</t>
  </si>
  <si>
    <t>ELABORACION PROPIA GREMI</t>
  </si>
  <si>
    <t>Unidad (kg CO2eq./x)</t>
  </si>
  <si>
    <t>MITECO. Calculadora de Huella de Carbono de alcance 1+2 para organizaciones 2007-2018</t>
  </si>
  <si>
    <t>Ecoinvent 3.5</t>
  </si>
  <si>
    <t>P1</t>
  </si>
  <si>
    <t>E85</t>
  </si>
  <si>
    <t>B30</t>
  </si>
  <si>
    <t>Gasolina</t>
  </si>
  <si>
    <t>L_COMBUSTIBLES</t>
  </si>
  <si>
    <t>P2</t>
  </si>
  <si>
    <t>SI</t>
  </si>
  <si>
    <t>NO</t>
  </si>
  <si>
    <t>L_S_N</t>
  </si>
  <si>
    <t>http://noria.mx/lublearn/medicion-de-la-densidad-relativa-de-los-lubricantes/</t>
  </si>
  <si>
    <t>Sepiolita</t>
  </si>
  <si>
    <t>Nombre</t>
  </si>
  <si>
    <t>Absorbentes</t>
  </si>
  <si>
    <t>FDV bateria</t>
  </si>
  <si>
    <t>Hazardous waste, for underground deposit {DE}| treatment of hazardous waste, underground deposit | Cut-off, S</t>
  </si>
  <si>
    <t>DummyWasteTreatment</t>
  </si>
  <si>
    <t>Hazardous waste, for incineration {Europe without Switzerland}| treatment of hazardous waste, hazardous waste incineration | Cut-off, S</t>
  </si>
  <si>
    <t>Recuperación</t>
  </si>
  <si>
    <t>Recuperación batería</t>
  </si>
  <si>
    <t>L_DES_FDV</t>
  </si>
  <si>
    <t>Vertedero ferro</t>
  </si>
  <si>
    <t>Vertedero no ferro</t>
  </si>
  <si>
    <t>Vertedero plastico</t>
  </si>
  <si>
    <t>Vertedero papel</t>
  </si>
  <si>
    <t>Vertedero madera</t>
  </si>
  <si>
    <t>Vertedero vidrio</t>
  </si>
  <si>
    <t>Vertedero NP</t>
  </si>
  <si>
    <t>Incineración aceite</t>
  </si>
  <si>
    <t>Incineración ferro</t>
  </si>
  <si>
    <t>Incineración no ferro</t>
  </si>
  <si>
    <t>Incineración plastico</t>
  </si>
  <si>
    <t>Incineración madera</t>
  </si>
  <si>
    <t>Incineración vidrio</t>
  </si>
  <si>
    <t>Incineración NP</t>
  </si>
  <si>
    <t>Incineración textil</t>
  </si>
  <si>
    <t>Vertedero P</t>
  </si>
  <si>
    <t>Incineración P</t>
  </si>
  <si>
    <t>Scrap steel {Europe without Switzerland}| treatment of scrap steel, inert material landfill | Cut-off, S</t>
  </si>
  <si>
    <t>Waste aluminium {CH}| treatment of, sanitary landfill | Cut-off, S</t>
  </si>
  <si>
    <t>Waste glass {CH}| treatment of, inert material landfill | Cut-off, S</t>
  </si>
  <si>
    <t>Inert waste, for final disposal {CH}| treatment of inert waste, inert material landfill | Cut-off, S</t>
  </si>
  <si>
    <t>Waste mineral oil {Europe without Switzerland}| treatment of waste mineral oil, hazardous waste incineration | Cut-off, S</t>
  </si>
  <si>
    <t>Scrap steel {Europe without Switzerland}| treatment of scrap steel, municipal incineration | Cut-off, S</t>
  </si>
  <si>
    <t>Scrap aluminium {Europe without Switzerland}| treatment of scrap aluminium, municipal incineration | Cut-off, S</t>
  </si>
  <si>
    <t>Waste plastic, mixture {CH}| treatment of, municipal incineration | Cut-off, S</t>
  </si>
  <si>
    <t>Waste wood, untreated {RoW}| treatment of waste wood, untreated, municipal incineration | Cut-off, S</t>
  </si>
  <si>
    <t>Waste glass {CH}| treatment of, municipal incineration | Cut-off, S</t>
  </si>
  <si>
    <t>Waste textile, soiled {CH}| treatment of, municipal incineration | Cut-off, S</t>
  </si>
  <si>
    <t>Municipal solid waste {ES}| treatment of, incineration | Cut-off, S</t>
  </si>
  <si>
    <t>Gasolina [l]</t>
  </si>
  <si>
    <t>E5 [l]</t>
  </si>
  <si>
    <t>E10 [l]</t>
  </si>
  <si>
    <t>E85 [l]</t>
  </si>
  <si>
    <t>E100 [l]</t>
  </si>
  <si>
    <t>Diésel A [l]</t>
  </si>
  <si>
    <t>B7 [l]</t>
  </si>
  <si>
    <t>B10 [l]</t>
  </si>
  <si>
    <t>B30 [l]</t>
  </si>
  <si>
    <t>B100 [l]</t>
  </si>
  <si>
    <t>Diésel C [l]</t>
  </si>
  <si>
    <t>Gas natural [kWh]</t>
  </si>
  <si>
    <t>Butane {GLO}| market for | Cut-off, S</t>
  </si>
  <si>
    <t>Propane {GLO}| market for | Cut-off, S</t>
  </si>
  <si>
    <t>Tap water {Europe without Switzerland}| tap water production, conventional treatment | Cut-off, S</t>
  </si>
  <si>
    <t>Lubricante [l]</t>
  </si>
  <si>
    <t>Solvent, organic {GLO}| market for | Cut-off, S</t>
  </si>
  <si>
    <t>Sepiolita [kg]</t>
  </si>
  <si>
    <t>Waste plastic, mixture {CH}| treatment of, sanitary landfill | Cut-off, S</t>
  </si>
  <si>
    <t>Waste wood, untreated {CH}| treatment of, sanitary landfill | Cut-off, S</t>
  </si>
  <si>
    <t>FE</t>
  </si>
  <si>
    <t>GdO</t>
  </si>
  <si>
    <t>CANT</t>
  </si>
  <si>
    <t>L_ALC</t>
  </si>
  <si>
    <t>UD</t>
  </si>
  <si>
    <t>CAT</t>
  </si>
  <si>
    <t>Concepto</t>
  </si>
  <si>
    <t>RECUP RESPUESTA</t>
  </si>
  <si>
    <t>RECUP REAL</t>
  </si>
  <si>
    <t>CONCEPTO</t>
  </si>
  <si>
    <t>EMISIONES</t>
  </si>
  <si>
    <t>CONSUMO</t>
  </si>
  <si>
    <t>Wastewater, average {Europe without Switzerland}| treatment of wastewater, average, capacity 1E9l/year | Cut-off, S</t>
  </si>
  <si>
    <t>Gestión aguas residuales</t>
  </si>
  <si>
    <t>Agua pozo o rio</t>
  </si>
  <si>
    <t>Textile, woven cotton {GLO}| production | Cut-off, S</t>
  </si>
  <si>
    <t>Papel {RER} [kg]</t>
  </si>
  <si>
    <t>Cartuchos de tinta o toner [ud]</t>
  </si>
  <si>
    <t>ud</t>
  </si>
  <si>
    <t>-</t>
  </si>
  <si>
    <t>Ud</t>
  </si>
  <si>
    <t>Sin destino</t>
  </si>
  <si>
    <t>Consumible</t>
  </si>
  <si>
    <t>TEXTOS</t>
  </si>
  <si>
    <t>Categorías</t>
  </si>
  <si>
    <t>CLASIF</t>
  </si>
  <si>
    <t>Peso estándar de 1 vehículo</t>
  </si>
  <si>
    <t>VFU</t>
  </si>
  <si>
    <t>MFU</t>
  </si>
  <si>
    <t>VFUI</t>
  </si>
  <si>
    <t>L_FU</t>
  </si>
  <si>
    <t>Distancia recorrida por la grúa</t>
  </si>
  <si>
    <t>km</t>
  </si>
  <si>
    <t>Distancia recorrida por un proveedor</t>
  </si>
  <si>
    <t>Distancia hasta FdV</t>
  </si>
  <si>
    <t>Elaboración propia</t>
  </si>
  <si>
    <t>IDAE, Guía técnica Diseño de centrales de calor eficientes,Tabla CBL-03; http://www.idae.es/uploads/documentos/documentos_PCI_Combustibles_Carburantes_final_valores_Update_2014_0830376a.xlsx</t>
  </si>
  <si>
    <t>kg/kg, kg/l o kg/kWh</t>
  </si>
  <si>
    <t>Cálculo propio, a partir de valores de Gasolina y Etanol</t>
  </si>
  <si>
    <t>E100 (Etanol)</t>
  </si>
  <si>
    <t>Cálculo propio, a partir de valores de Diesel y Biodiesel</t>
  </si>
  <si>
    <t>tkm</t>
  </si>
  <si>
    <t>Forma de transporte</t>
  </si>
  <si>
    <t>TON</t>
  </si>
  <si>
    <t>FACTOR DENS</t>
  </si>
  <si>
    <t>TKM</t>
  </si>
  <si>
    <t>Transport, freight, lorry 3.5-7.5 metric ton, EURO5 {RER}| transport, freight, lorry 3.5-7.5 metric ton, EURO5 | Cut-off, S</t>
  </si>
  <si>
    <t>Transport, freight, lorry 7.5-16 metric ton, EURO5 {RER}| transport, freight, lorry 7.5-16 metric ton, EURO5 | Cut-off, S</t>
  </si>
  <si>
    <t>APLICA &gt;0</t>
  </si>
  <si>
    <t>APLICA NOMBRE</t>
  </si>
  <si>
    <t>APLICA NO PROPIO</t>
  </si>
  <si>
    <t>TRANSPORTE RESPUESTA</t>
  </si>
  <si>
    <t>TRANSPORTE REAL</t>
  </si>
  <si>
    <t>desde</t>
  </si>
  <si>
    <t>TON/UD</t>
  </si>
  <si>
    <t>KM</t>
  </si>
  <si>
    <t>KM REAL</t>
  </si>
  <si>
    <t>VISUALIZ</t>
  </si>
  <si>
    <t>APLICA RECUP CONSUMO</t>
  </si>
  <si>
    <t>COMPR / RECUP</t>
  </si>
  <si>
    <t>PROVEEDOR</t>
  </si>
  <si>
    <t>KM RESPUESTA</t>
  </si>
  <si>
    <t>TIPO</t>
  </si>
  <si>
    <t>CONCEPTO TRANSPORTADO</t>
  </si>
  <si>
    <t>NOMBRE RESPUESTA</t>
  </si>
  <si>
    <t>L_TR_AARR</t>
  </si>
  <si>
    <t>L_TR_AABA</t>
  </si>
  <si>
    <t>Gestor</t>
  </si>
  <si>
    <t>Comprador</t>
  </si>
  <si>
    <t>COMERC RESPUESTA</t>
  </si>
  <si>
    <t>COMERC REAL</t>
  </si>
  <si>
    <t>L_TR_AABA2</t>
  </si>
  <si>
    <t>Peso</t>
  </si>
  <si>
    <t>Piezas recuperadas</t>
  </si>
  <si>
    <t>Waste paperboard {CH}| treatment of, sanitary landfill | Cut-off, S</t>
  </si>
  <si>
    <t>Waste paperboard {CH}| treatment of, municipal incineration | Cut-off, S</t>
  </si>
  <si>
    <t>Incineración papel</t>
  </si>
  <si>
    <t>kg CO2/ud</t>
  </si>
  <si>
    <t>Indicador</t>
  </si>
  <si>
    <t>Alcance</t>
  </si>
  <si>
    <t>T_CATEG_GEI_ALC</t>
  </si>
  <si>
    <t>kg CO2 eq.</t>
  </si>
  <si>
    <t>Total</t>
  </si>
  <si>
    <t>Electricidad de la prensa</t>
  </si>
  <si>
    <t>R-404A</t>
  </si>
  <si>
    <t>R-407A</t>
  </si>
  <si>
    <t>R-407B</t>
  </si>
  <si>
    <t>R-407C</t>
  </si>
  <si>
    <t>R-407F</t>
  </si>
  <si>
    <t>R-410A</t>
  </si>
  <si>
    <t>R-410B</t>
  </si>
  <si>
    <t>R-413A</t>
  </si>
  <si>
    <t>R-417A</t>
  </si>
  <si>
    <t>R-417B</t>
  </si>
  <si>
    <t>R-422A</t>
  </si>
  <si>
    <t>R-422D</t>
  </si>
  <si>
    <t>R-424A</t>
  </si>
  <si>
    <t>R-426A</t>
  </si>
  <si>
    <t>R-427A</t>
  </si>
  <si>
    <t>R-428A</t>
  </si>
  <si>
    <t>R-434A</t>
  </si>
  <si>
    <t>R-437A</t>
  </si>
  <si>
    <t>R-438A</t>
  </si>
  <si>
    <t>R-442A</t>
  </si>
  <si>
    <t>R-449A</t>
  </si>
  <si>
    <t>R-507A</t>
  </si>
  <si>
    <t>R-23</t>
  </si>
  <si>
    <t>R-32</t>
  </si>
  <si>
    <t>R-41</t>
  </si>
  <si>
    <t>R-43-10mee</t>
  </si>
  <si>
    <t>R-125</t>
  </si>
  <si>
    <t>R-134</t>
  </si>
  <si>
    <t>R-134a</t>
  </si>
  <si>
    <t>R-143</t>
  </si>
  <si>
    <t>R-143a</t>
  </si>
  <si>
    <t>R-152</t>
  </si>
  <si>
    <t>R-152a</t>
  </si>
  <si>
    <t>R-161</t>
  </si>
  <si>
    <t>R-227ea</t>
  </si>
  <si>
    <t>R-236cb</t>
  </si>
  <si>
    <t>R-236ea</t>
  </si>
  <si>
    <t>R-236fa</t>
  </si>
  <si>
    <t>R-245ca</t>
  </si>
  <si>
    <t>L_REFRIG</t>
  </si>
  <si>
    <t>Otro refrigerante</t>
  </si>
  <si>
    <t>Refrigerant R134a {RER}| production | Cut-off, S</t>
  </si>
  <si>
    <t>1,1-difluoroethane, HFC-152a {RoW}| production | Cut-off, S</t>
  </si>
  <si>
    <t>Magrama. Calculadora de Huella de Carbono de Alcance 1+2 para Organizaciones 2007 - 2013</t>
  </si>
  <si>
    <t>Chillers</t>
  </si>
  <si>
    <t>Tipo de equipo</t>
  </si>
  <si>
    <t>Rango carga inicial (kg). Promedio</t>
  </si>
  <si>
    <t>Rango tasa de fuga anual (%). Promedio</t>
  </si>
  <si>
    <t>Kg anuales</t>
  </si>
  <si>
    <t>L_TIPO_EQ_REFRIG</t>
  </si>
  <si>
    <t>Gas Refrigerante</t>
  </si>
  <si>
    <t>CANT POR EQUIPO</t>
  </si>
  <si>
    <t>Sin indicar</t>
  </si>
  <si>
    <t>CANT RESPUESTA</t>
  </si>
  <si>
    <t>EQUIPO</t>
  </si>
  <si>
    <t>CANT FINAL</t>
  </si>
  <si>
    <t>Potencia de máquina prensadora</t>
  </si>
  <si>
    <t>Tiempo empleado en prensar</t>
  </si>
  <si>
    <t>Cantidad de chatarra prensada</t>
  </si>
  <si>
    <t>kW</t>
  </si>
  <si>
    <t>Fator de rendimiento</t>
  </si>
  <si>
    <t>estimado</t>
  </si>
  <si>
    <t>h</t>
  </si>
  <si>
    <t>tiempo</t>
  </si>
  <si>
    <t>consumo</t>
  </si>
  <si>
    <t>cantidad prensada</t>
  </si>
  <si>
    <t>consumo por kg</t>
  </si>
  <si>
    <t xml:space="preserve">Elaboración propia Gremi de Recuperació de Catalunya </t>
  </si>
  <si>
    <t>kWh/kg</t>
  </si>
  <si>
    <t>Prensa</t>
  </si>
  <si>
    <t>kWh teórico</t>
  </si>
  <si>
    <t>kWh real</t>
  </si>
  <si>
    <t>ASIGNABLE HC PROD</t>
  </si>
  <si>
    <t>Cantidad de vehículos que entran en el CAT</t>
  </si>
  <si>
    <t>Grúa propia</t>
  </si>
  <si>
    <t>Medios ajenos</t>
  </si>
  <si>
    <t>Total ud</t>
  </si>
  <si>
    <t>Tipo</t>
  </si>
  <si>
    <t>ton</t>
  </si>
  <si>
    <t>Residuos</t>
  </si>
  <si>
    <t>NOMBRE</t>
  </si>
  <si>
    <t>KG</t>
  </si>
  <si>
    <t>KG REAL</t>
  </si>
  <si>
    <t>DESTINO FINAL</t>
  </si>
  <si>
    <t>APLICA RECUPERADO EN EL CAT</t>
  </si>
  <si>
    <t>APLICA RECUP EN CAT</t>
  </si>
  <si>
    <t>APLICA FUERA DE ALCANCE</t>
  </si>
  <si>
    <t>Total Salida</t>
  </si>
  <si>
    <t>KG ORIG</t>
  </si>
  <si>
    <t>Combustible consumido que proviene de descontaminación</t>
  </si>
  <si>
    <t>Combustible recuperado en descontaminación que es consumido</t>
  </si>
  <si>
    <t>ENE</t>
  </si>
  <si>
    <t>ELE</t>
  </si>
  <si>
    <t>EME</t>
  </si>
  <si>
    <t>AGP</t>
  </si>
  <si>
    <t>MAT</t>
  </si>
  <si>
    <t>REF</t>
  </si>
  <si>
    <t>EMR</t>
  </si>
  <si>
    <t>RPE</t>
  </si>
  <si>
    <t>RNP</t>
  </si>
  <si>
    <t>AGR</t>
  </si>
  <si>
    <t>TVE</t>
  </si>
  <si>
    <t>TMA</t>
  </si>
  <si>
    <t>TEN</t>
  </si>
  <si>
    <t>TRE</t>
  </si>
  <si>
    <t>TRP</t>
  </si>
  <si>
    <t>TRN</t>
  </si>
  <si>
    <t>TPR</t>
  </si>
  <si>
    <t>L_CAT2</t>
  </si>
  <si>
    <t>ENE-GRU</t>
  </si>
  <si>
    <t>ENE-CAR</t>
  </si>
  <si>
    <t>ENE-VEH</t>
  </si>
  <si>
    <t>ENE-CAL</t>
  </si>
  <si>
    <t>EME-GRU</t>
  </si>
  <si>
    <t>EME-CAR</t>
  </si>
  <si>
    <t>EME-VEH</t>
  </si>
  <si>
    <t>EME-CAL</t>
  </si>
  <si>
    <t>TEN-GRU</t>
  </si>
  <si>
    <t>TEN-CAR</t>
  </si>
  <si>
    <t>TEN-VEH</t>
  </si>
  <si>
    <t>TEN-CAL</t>
  </si>
  <si>
    <t>L_CAT3</t>
  </si>
  <si>
    <t>X</t>
  </si>
  <si>
    <t>Otros residuos</t>
  </si>
  <si>
    <t>Diesel</t>
  </si>
  <si>
    <t>dens</t>
  </si>
  <si>
    <t>http://extremambiente.juntaex.es/files/AAI/20140819/RESUMEN%20NO%20TECNICO%20AAU%2014-102.pdf</t>
  </si>
  <si>
    <t>Distancia recorrida hasta un comprador de material recuperado</t>
  </si>
  <si>
    <t>Balance de entradas y salidas</t>
  </si>
  <si>
    <t>kg teóricos</t>
  </si>
  <si>
    <t>&gt;20</t>
  </si>
  <si>
    <t>L_TAM</t>
  </si>
  <si>
    <t>L_EDAD</t>
  </si>
  <si>
    <t>L_DEMANDA</t>
  </si>
  <si>
    <t>L_X</t>
  </si>
  <si>
    <t>L_AVERIAS</t>
  </si>
  <si>
    <t>L_MOTIVO</t>
  </si>
  <si>
    <t>L_BAJAVOL</t>
  </si>
  <si>
    <t>L_SINIESTRO</t>
  </si>
  <si>
    <t>CANT HC ORG</t>
  </si>
  <si>
    <t>CANT PRENSA</t>
  </si>
  <si>
    <t>CANT INICIAL</t>
  </si>
  <si>
    <t>CANT SIN PRENSA</t>
  </si>
  <si>
    <t>CANT SIN PRENSA FINAL</t>
  </si>
  <si>
    <t>He puesto una limitación para que si sale negativo se coja un 10% de la electricidad de entrada</t>
  </si>
  <si>
    <t>Tipo vehículo</t>
  </si>
  <si>
    <t>MAX</t>
  </si>
  <si>
    <t>Peso de vehículos</t>
  </si>
  <si>
    <t>% de impacto por tipo de vehículo</t>
  </si>
  <si>
    <t>Veh teórico</t>
  </si>
  <si>
    <t>% asign</t>
  </si>
  <si>
    <t>Veh concreto</t>
  </si>
  <si>
    <t>Entrada</t>
  </si>
  <si>
    <t>=</t>
  </si>
  <si>
    <t>Total res pel</t>
  </si>
  <si>
    <t>Total res no pel</t>
  </si>
  <si>
    <t>Posible desfase entre combustible consumido</t>
  </si>
  <si>
    <t>Consumible adoptado</t>
  </si>
  <si>
    <t>se adopta el mínimo</t>
  </si>
  <si>
    <t>HAC</t>
  </si>
  <si>
    <t>VEH CONCRETO STANDARD</t>
  </si>
  <si>
    <t>RECUP</t>
  </si>
  <si>
    <t>Pluviometría</t>
  </si>
  <si>
    <t>https://www.idescat.cat/pub/?id=aec&amp;n=217&amp;lang=es</t>
  </si>
  <si>
    <t>L_PROVINCIA</t>
  </si>
  <si>
    <t>Barcelona</t>
  </si>
  <si>
    <t>Tarragona</t>
  </si>
  <si>
    <t>Lleida</t>
  </si>
  <si>
    <t>Girona</t>
  </si>
  <si>
    <t>l/m2</t>
  </si>
  <si>
    <t>Aguas pluviales</t>
  </si>
  <si>
    <t>Provincia</t>
  </si>
  <si>
    <t>m2</t>
  </si>
  <si>
    <t>Sup no cubierta</t>
  </si>
  <si>
    <t>Precip provincia</t>
  </si>
  <si>
    <t>Total agua de lluvia</t>
  </si>
  <si>
    <t>Descontaminación</t>
  </si>
  <si>
    <t>Desguace</t>
  </si>
  <si>
    <t>x</t>
  </si>
  <si>
    <t>uds</t>
  </si>
  <si>
    <t>si hay datos de kg por vehiculo</t>
  </si>
  <si>
    <t>si hay datos de uds de vehiculos</t>
  </si>
  <si>
    <t>uds indicados</t>
  </si>
  <si>
    <t>kgs indicados</t>
  </si>
  <si>
    <t>kg para cálculo</t>
  </si>
  <si>
    <t>kg seleccionados</t>
  </si>
  <si>
    <t>kg finales</t>
  </si>
  <si>
    <t>Balance vehículo concreto standard por peso y tipo</t>
  </si>
  <si>
    <t xml:space="preserve">Recuperación de piezas </t>
  </si>
  <si>
    <t>Porcentaje máximo de recuperación de piezas</t>
  </si>
  <si>
    <t>Porcentaje mínimo de recuperación de piezas</t>
  </si>
  <si>
    <t>sobre todo el vehículo</t>
  </si>
  <si>
    <t>Lodos</t>
  </si>
  <si>
    <t>RP</t>
  </si>
  <si>
    <t>RNP + baterias</t>
  </si>
  <si>
    <t>Motores</t>
  </si>
  <si>
    <t>Otros</t>
  </si>
  <si>
    <t>mejor caso</t>
  </si>
  <si>
    <t>peor caso</t>
  </si>
  <si>
    <t>recup max RNP+recup</t>
  </si>
  <si>
    <t>recup %</t>
  </si>
  <si>
    <t>recup kg</t>
  </si>
  <si>
    <t>recup real</t>
  </si>
  <si>
    <t>ORDEN DE MEJOR A PEOR</t>
  </si>
  <si>
    <t>TIPO DE BAJA</t>
  </si>
  <si>
    <t>EDAD</t>
  </si>
  <si>
    <t>Demanda</t>
  </si>
  <si>
    <t>BAJA</t>
  </si>
  <si>
    <t>DEMANDA</t>
  </si>
  <si>
    <t>RECUPERADO</t>
  </si>
  <si>
    <t>DISTRIB</t>
  </si>
  <si>
    <t>Factor de recuperacion conjunto por baja, edad y demanda</t>
  </si>
  <si>
    <t>Baja</t>
  </si>
  <si>
    <t>Edad</t>
  </si>
  <si>
    <t>Valor por defecto si vacío</t>
  </si>
  <si>
    <t>Valores por defecto si se deja en blanco la baja, edad y demanda</t>
  </si>
  <si>
    <t>Factores para peso en caso de no disponer del peso final del vehículo</t>
  </si>
  <si>
    <t>Veh concreto si no se peso</t>
  </si>
  <si>
    <t>Veh concreto si SI se peso</t>
  </si>
  <si>
    <t>Valor elegido</t>
  </si>
  <si>
    <t>Valor seleccionado</t>
  </si>
  <si>
    <t>Factor</t>
  </si>
  <si>
    <t>FACTOR GLOBAL</t>
  </si>
  <si>
    <t>FACTOR RECUP</t>
  </si>
  <si>
    <t>VEH CONCRETO FINAL</t>
  </si>
  <si>
    <t>% asignación general para peso y tipo concreto</t>
  </si>
  <si>
    <t>VEH CONCRETO (PESO Y TIPO)</t>
  </si>
  <si>
    <t>VEH CONCRETO (PESO, TIPO, BAJA, EDAD, DEMANDA)</t>
  </si>
  <si>
    <t>peso Kg</t>
  </si>
  <si>
    <t>asign</t>
  </si>
  <si>
    <t>% asignación general para recuperación y RNP</t>
  </si>
  <si>
    <t>RNP COMUNES</t>
  </si>
  <si>
    <t>CANT MODIF</t>
  </si>
  <si>
    <t>% ASIGN</t>
  </si>
  <si>
    <t>CANT ASIGNADA</t>
  </si>
  <si>
    <t>ASIGN</t>
  </si>
  <si>
    <t>Adaptación de aguas residuales</t>
  </si>
  <si>
    <t>CANT ASIG</t>
  </si>
  <si>
    <t>FACTOR ASIGN</t>
  </si>
  <si>
    <t>Adaptación de disolventes</t>
  </si>
  <si>
    <t>CANT EN DESCONTAMINACION</t>
  </si>
  <si>
    <t>CANT EN RECUPERACION</t>
  </si>
  <si>
    <t>Oxicorte</t>
  </si>
  <si>
    <t>Los disolventes se usan en recuperación para limpiar piezas recuperadas</t>
  </si>
  <si>
    <t>HCP</t>
  </si>
  <si>
    <t>% ASIG</t>
  </si>
  <si>
    <t>Total de kg recuperados</t>
  </si>
  <si>
    <t>FASE CICLO DE VIDA</t>
  </si>
  <si>
    <t>FASE</t>
  </si>
  <si>
    <t>T_CAT3</t>
  </si>
  <si>
    <t>unidades originales</t>
  </si>
  <si>
    <t>TOTAL PESO</t>
  </si>
  <si>
    <t>PESO ESTIMADO</t>
  </si>
  <si>
    <t>recuperación</t>
  </si>
  <si>
    <t>MENU</t>
  </si>
  <si>
    <t>Recuperación de piezas</t>
  </si>
  <si>
    <t>sigue el factor de demanda</t>
  </si>
  <si>
    <t>anula el factor de demanda y supone demanda 100%</t>
  </si>
  <si>
    <t>Factor de recuperacion por demanda</t>
  </si>
  <si>
    <t>Factor de recuperacion por edad</t>
  </si>
  <si>
    <t>Factor de recuperacion por baja</t>
  </si>
  <si>
    <t>Factor de recuperacion corregido por el tipo de recuperación de piezas</t>
  </si>
  <si>
    <t>% aplicación</t>
  </si>
  <si>
    <t>% recuperación</t>
  </si>
  <si>
    <t>% total</t>
  </si>
  <si>
    <t>Refrigeración</t>
  </si>
  <si>
    <t>FdV</t>
  </si>
  <si>
    <t>Distancias por defecto</t>
  </si>
  <si>
    <t>Densidades</t>
  </si>
  <si>
    <t>L_PIEZAS</t>
  </si>
  <si>
    <t>% ASIGN A VEHICULO</t>
  </si>
  <si>
    <t>CANT ASIGN A VEHICULO</t>
  </si>
  <si>
    <t>DECISIÓN FINAL</t>
  </si>
  <si>
    <t>Peso de las piezas</t>
  </si>
  <si>
    <t>% de huella por cada tipo de vehículo</t>
  </si>
  <si>
    <t>L_D_MET_RECIC_RECUP</t>
  </si>
  <si>
    <t>L_D_MAT_RECUP_RECIC</t>
  </si>
  <si>
    <t>L_D_MAT_RECUP</t>
  </si>
  <si>
    <t>L_D_RECIC_VAL</t>
  </si>
  <si>
    <t>L_D_VAL_REGEN_REUT</t>
  </si>
  <si>
    <t>L_D_VAL</t>
  </si>
  <si>
    <t>L_D_ELIM</t>
  </si>
  <si>
    <t>L_D_REUT</t>
  </si>
  <si>
    <t>DESTINO</t>
  </si>
  <si>
    <t>L_D_ELIM_REGEN</t>
  </si>
  <si>
    <t>L_D_RECIC</t>
  </si>
  <si>
    <t>L_D_ELIM_RECIC</t>
  </si>
  <si>
    <t>L_D_VAL_ELIM</t>
  </si>
  <si>
    <t>L_D_RSU_RECIC</t>
  </si>
  <si>
    <t>L_D_TODOS</t>
  </si>
  <si>
    <t>T_DESTINO_SIMPLE</t>
  </si>
  <si>
    <t>L_DEST_FDV</t>
  </si>
  <si>
    <t>Destino por defecto</t>
  </si>
  <si>
    <t>DESTINO COMPLEJO</t>
  </si>
  <si>
    <t>DESTINO SIMPLE</t>
  </si>
  <si>
    <t>HC CAT</t>
  </si>
  <si>
    <t>Total Res no pel (incluyendo la chatarra)</t>
  </si>
  <si>
    <t>Combustible y /o fluidos del aire acondicionado recuperados</t>
  </si>
  <si>
    <t>KG RECUP</t>
  </si>
  <si>
    <t>Peso pieza</t>
  </si>
  <si>
    <t>se toma por defecto el kg</t>
  </si>
  <si>
    <t>Indicado</t>
  </si>
  <si>
    <t>Seleccionado</t>
  </si>
  <si>
    <t>% impacto por tipo de vehículo</t>
  </si>
  <si>
    <t>modif % impacto de vehículo por peso/tamaño</t>
  </si>
  <si>
    <t>% atribuible a desguace y por tanto, a piezas recuperadas</t>
  </si>
  <si>
    <t>A asignar entre Residuos valorizados y pirzas recuperadas</t>
  </si>
  <si>
    <t>A asignar asolo entre piezas recuperadas</t>
  </si>
  <si>
    <t>Balance de todo el CAT</t>
  </si>
  <si>
    <t>Destino indicado</t>
  </si>
  <si>
    <t>Destino por defecto "simple"</t>
  </si>
  <si>
    <t>% sobre el peso</t>
  </si>
  <si>
    <t>factor ponderador con respecto a VFU</t>
  </si>
  <si>
    <t>T_</t>
  </si>
  <si>
    <t>Peso de las piezas (Aadaptado a otros VFU)</t>
  </si>
  <si>
    <t>Destino simple</t>
  </si>
  <si>
    <t>Residuos P que son valorizados</t>
  </si>
  <si>
    <t>Residuos NP que son valorizados</t>
  </si>
  <si>
    <t>Piezas que son revalorizadas</t>
  </si>
  <si>
    <t>Piezas reutilizadas</t>
  </si>
  <si>
    <t>teóricos</t>
  </si>
  <si>
    <t>seleccionados para HC de servicio</t>
  </si>
  <si>
    <t>Residuos no peligrosos que pueden ser asignados (en plano teórico)</t>
  </si>
  <si>
    <t>Piezas que pueden ser asignadas (en plano teórico)</t>
  </si>
  <si>
    <t>Residuos peligrosos que pueden ser asignados (en plano teórico)</t>
  </si>
  <si>
    <t>% DESCONTAMINACION</t>
  </si>
  <si>
    <t>%DESGUACE</t>
  </si>
  <si>
    <t>HC VEHICULO HASTA DESCONTAM</t>
  </si>
  <si>
    <t>HC PREPARACIÓN PARA RECUP</t>
  </si>
  <si>
    <t>subtotal HC</t>
  </si>
  <si>
    <t>Oxygen, liquid {RER}| air separation, cryogenic | Cut-off, S</t>
  </si>
  <si>
    <t>Acetylene {RER}| acetylene production | Cut-off, S</t>
  </si>
  <si>
    <t>total asignable</t>
  </si>
  <si>
    <t>Balance de asignables</t>
  </si>
  <si>
    <t>ASIGN HC DESCONT/KG PIEZA</t>
  </si>
  <si>
    <t>ASIGN HC DESGUACE/KG PIEZA</t>
  </si>
  <si>
    <t>TOTAL HC POR KG</t>
  </si>
  <si>
    <t>Por defecto para vehiculo standard</t>
  </si>
  <si>
    <t>Peso estándar</t>
  </si>
  <si>
    <t>Vehículo</t>
  </si>
  <si>
    <t>Pieza</t>
  </si>
  <si>
    <t>Peso elegido</t>
  </si>
  <si>
    <t>finalmente se decide no hacer esta asignación</t>
  </si>
  <si>
    <t>POR KG DE PIEZA</t>
  </si>
  <si>
    <t>POR UD</t>
  </si>
  <si>
    <t>TOTAL</t>
  </si>
  <si>
    <t>max</t>
  </si>
  <si>
    <t>jerarquía</t>
  </si>
  <si>
    <t>GRAF DINAM</t>
  </si>
  <si>
    <t>GRAF FIJA</t>
  </si>
  <si>
    <t>POR UD EN GRAMOS</t>
  </si>
  <si>
    <t>g CO2 eq.</t>
  </si>
  <si>
    <t>T_RES</t>
  </si>
  <si>
    <t>Aspectos ambientales más impactantes</t>
  </si>
  <si>
    <t>JERARQUÍA</t>
  </si>
  <si>
    <t>MAX Nº IMPACTOS</t>
  </si>
  <si>
    <t>total</t>
  </si>
  <si>
    <t>JERARQUIA</t>
  </si>
  <si>
    <t>1. General1</t>
  </si>
  <si>
    <t>3. General2</t>
  </si>
  <si>
    <t>Sin grúa</t>
  </si>
  <si>
    <t>(1)</t>
  </si>
  <si>
    <t>Stock</t>
  </si>
  <si>
    <t>L_RECUP</t>
  </si>
  <si>
    <t>Si vacio</t>
  </si>
  <si>
    <t>T_MOTIVO</t>
  </si>
  <si>
    <t>T_MENU</t>
  </si>
  <si>
    <t>L_D_RECIC_REGEN</t>
  </si>
  <si>
    <t>L_D_VAL_REGEN_EVAP_INCIN</t>
  </si>
  <si>
    <t>L_D_VAL_REGEN_INCIN</t>
  </si>
  <si>
    <t>L_D_SEPAR_ELIM</t>
  </si>
  <si>
    <t>L_D_RECICRECUP_VAL_ELIM</t>
  </si>
  <si>
    <t>L_ELIM_VAL_EVAP_INCIN</t>
  </si>
  <si>
    <t>L_RECUPMATS_ELIM</t>
  </si>
  <si>
    <t>L_D_RECIC_FRAG</t>
  </si>
  <si>
    <t>L_D_VAL_INCIN_ELIM</t>
  </si>
  <si>
    <t>L_D_ELIM_REGEN_REUTCAT</t>
  </si>
  <si>
    <t>Omplir les caselles amb els següents colors:</t>
  </si>
  <si>
    <t>Caselles per a la introducció de dades (text o nombres)</t>
  </si>
  <si>
    <t>Caselles desplegables</t>
  </si>
  <si>
    <t>Petjada de Carboni d'un CAT</t>
  </si>
  <si>
    <t>Complimentar les següents pantalles:</t>
  </si>
  <si>
    <t>Consultar els resultats a:</t>
  </si>
  <si>
    <t>Petjada de Carboni d'un servei de tractament</t>
  </si>
  <si>
    <t xml:space="preserve">Petjada de Carboni d'una peça per a reutilització </t>
  </si>
  <si>
    <t xml:space="preserve">Indicar Any al que es refereixen les dades d'aquest full i la següent (sempre any vençut) </t>
  </si>
  <si>
    <t>Ubicació del CAT</t>
  </si>
  <si>
    <t>Pes de vehicles tractats</t>
  </si>
  <si>
    <t>Tipus</t>
  </si>
  <si>
    <t>Quantitat</t>
  </si>
  <si>
    <t>Unitat</t>
  </si>
  <si>
    <t>S'han habilitat dues línies, per a permetre incloure consums de dues comercialitzadores diferentser, per si s'ha realitzat un canvi de companyia subministradora durant l'any analitzat</t>
  </si>
  <si>
    <t>Concepte</t>
  </si>
  <si>
    <t xml:space="preserve">Quantitat </t>
  </si>
  <si>
    <t>Electricitat 1</t>
  </si>
  <si>
    <t>Electricitat 2</t>
  </si>
  <si>
    <t>Indiqui els tipus de combustible consumits durant l'any i les quantitats de cadascun d'ells.</t>
  </si>
  <si>
    <t>Assenayli també si es tracta d'un combustible que ha estat recuperat en el CAT.</t>
  </si>
  <si>
    <t>Ús del combustible</t>
  </si>
  <si>
    <t>Tipus de combustible</t>
  </si>
  <si>
    <t>Combustible per a vehicles d'empresa</t>
  </si>
  <si>
    <t>Combustible per a equips de calor</t>
  </si>
  <si>
    <t>Dièsel per a carretilles</t>
  </si>
  <si>
    <t>Dièsel per a grup electrogen</t>
  </si>
  <si>
    <t>Indiqui la quantitat d'aigua de xarxa que ha consumit en l'any analitzat.</t>
  </si>
  <si>
    <t>Tipus d'aigua</t>
  </si>
  <si>
    <t>Aigua de xarxa</t>
  </si>
  <si>
    <t>Aigua d'altres orígens (pou, riu, etc.)</t>
  </si>
  <si>
    <t>Indiqui la quantitat de materials auxiliars i consumibles que s'han consumit en l'any analitzat.</t>
  </si>
  <si>
    <t>Consumible i/o material auxiliar</t>
  </si>
  <si>
    <t>Paper</t>
  </si>
  <si>
    <t>Cartutxos de tinta o tòner</t>
  </si>
  <si>
    <t>Oli (per a màquines)</t>
  </si>
  <si>
    <t>Oxigen (per a oxitall)</t>
  </si>
  <si>
    <t>Acetilè (per a oxitall)</t>
  </si>
  <si>
    <t>Dissolvents</t>
  </si>
  <si>
    <t>Draps</t>
  </si>
  <si>
    <t>Altres materials auxiliars (indicar quantitat i nom)</t>
  </si>
  <si>
    <t>Omplir en el cas d'haver realitzat recàrregues de gasos refrigerants en el sistema de refrigeració de les instal.lacions del CAT en l'any analitat (no inclou vehicles).</t>
  </si>
  <si>
    <t xml:space="preserve">Seleccioni obligatòriament un gas refrigerant. </t>
  </si>
  <si>
    <t>Si es coneix la quantitat recarregada, indíqui-la. En cas contrari, seleccioni el tipus d'equip refrigerant en el qual s'ha realitzat la recàrrega.</t>
  </si>
  <si>
    <t>Indicar una de les dues dades: quantitat o equip refrigerant</t>
  </si>
  <si>
    <t>Tipus d'equip refrigerant</t>
  </si>
  <si>
    <t>Indiqui la quantitat de residus perillosos enviats a gestor o reutilitzats en el propi CAT durant l'any analitzat.</t>
  </si>
  <si>
    <t>Residus perillosos</t>
  </si>
  <si>
    <t>Destí final</t>
  </si>
  <si>
    <t>Olis</t>
  </si>
  <si>
    <t>Líquids refrigerants i anticongelants</t>
  </si>
  <si>
    <t>Fluïds Aire Condicionat</t>
  </si>
  <si>
    <t>Combustibles (reutilitzados en el propi CAT)</t>
  </si>
  <si>
    <t>Filtres de combustibles</t>
  </si>
  <si>
    <t>Filtres d'oli</t>
  </si>
  <si>
    <t>Líquid de frens</t>
  </si>
  <si>
    <t>Absorbents</t>
  </si>
  <si>
    <t xml:space="preserve">Llots de decantació del separador d'hidrocarburs </t>
  </si>
  <si>
    <t>Altres residus perillosos (indicar: quantiatat, nom i destí final)</t>
  </si>
  <si>
    <t>Nom</t>
  </si>
  <si>
    <t>Indiqui la quantiat de residus perillosos portats a gestor en l'any analitzat.</t>
  </si>
  <si>
    <t>Residusno perillosos</t>
  </si>
  <si>
    <t>Catalitzadors</t>
  </si>
  <si>
    <t>Metalls fèrrics (ferralla)</t>
  </si>
  <si>
    <t>Metalls no fèrrics</t>
  </si>
  <si>
    <t>Pneumàtics</t>
  </si>
  <si>
    <t>Plàstics</t>
  </si>
  <si>
    <t>Vidre</t>
  </si>
  <si>
    <t>Banals (Fusta, cautxús i textil)</t>
  </si>
  <si>
    <t>Residus d'oficina (paper, etc.)</t>
  </si>
  <si>
    <t>Altres residus no perilloso (indicar quantitat i nom)</t>
  </si>
  <si>
    <t>Superfície no coberta de la zona de preparació per a la reutilització</t>
  </si>
  <si>
    <t>Indiqui la quantitat total de vehicles que han entratal CAT en l'any analitzat</t>
  </si>
  <si>
    <t>Vehicles transportats amb la grua pròpia del CAT</t>
  </si>
  <si>
    <t>Vehicles transportats per altres mitjans (grues d'assegurancees, serveis públics,...)</t>
  </si>
  <si>
    <t>Vehicles que no han requerit transport</t>
  </si>
  <si>
    <t xml:space="preserve">Tipus </t>
  </si>
  <si>
    <t>Indiqui els kilòmetres de distància i la forma de transport en què han arribat els consumibles i materials auxiliars al CAT</t>
  </si>
  <si>
    <t>Nom del proveïdor</t>
  </si>
  <si>
    <t>Forma de transport</t>
  </si>
  <si>
    <t>Indiqui els kilòmetres de distància i la forma de transport en què ha arribat al CAT, els combustibles que no han estat recuperats de vehicles.</t>
  </si>
  <si>
    <t>Indiqui els kilòmetres de distància i la forma de transport en qual han arribat, al CAT, els refrigerants usats en els sistemes de climatització (no vehicles)</t>
  </si>
  <si>
    <t>Gas Refrigerant</t>
  </si>
  <si>
    <t>Nom del gestor o empresa de destí</t>
  </si>
  <si>
    <t>Bateries</t>
  </si>
  <si>
    <t>Residus no perillosos</t>
  </si>
  <si>
    <t>Nom del gestor o empresa destí</t>
  </si>
  <si>
    <t>Indiqui les famílies de peces han estat recuperades i venudes, així com les quantitats.</t>
  </si>
  <si>
    <t>Nom de la família de peces</t>
  </si>
  <si>
    <t>Pes</t>
  </si>
  <si>
    <t>Nom del comprador</t>
  </si>
  <si>
    <t>Indiqui també els kilòmetres de distància que hi ha fins al comprador de les peces i la forma del transport.</t>
  </si>
  <si>
    <t>Premsa de ferralla</t>
  </si>
  <si>
    <t>Indicar si el CAT disposa de premsa compactadora en les seves instal.lacions</t>
  </si>
  <si>
    <t>Vendes</t>
  </si>
  <si>
    <t>Emmagatzematge durant l'any analitzat</t>
  </si>
  <si>
    <t>Indiqui l'stock de residus i peces recuperades a principi i final de l'any analitzat.</t>
  </si>
  <si>
    <t>Quantitat a 1 de Gener</t>
  </si>
  <si>
    <t>Quantitat a 31 de Desembre</t>
  </si>
  <si>
    <t>Balanç final</t>
  </si>
  <si>
    <t>Residus emmagatzemats</t>
  </si>
  <si>
    <t xml:space="preserve">Peces recuperades emmagatzemades  </t>
  </si>
  <si>
    <t>Combustible i/o fluïds de l'aire condicionat recuperats</t>
  </si>
  <si>
    <t>S'indiquen les quantitats recuperades, d'acord amb el que s'indica en els fulls anteriors.</t>
  </si>
  <si>
    <t>Recuperat</t>
  </si>
  <si>
    <t>Combustible recuperat</t>
  </si>
  <si>
    <t>Fluïds aire condicionat recuperats</t>
  </si>
  <si>
    <t>Balanç</t>
  </si>
  <si>
    <t>Procuri que el balanç d'entrades i sortides estigui quadrat, en cas negatiu, els càlculs es realitzaran considerant un balanç només amb les sortides.</t>
  </si>
  <si>
    <t>Entrada de vehicles</t>
  </si>
  <si>
    <t>Peces recuperades venudes</t>
  </si>
  <si>
    <t>Sortida</t>
  </si>
  <si>
    <t>Recuperació de peces</t>
  </si>
  <si>
    <t>La recuperació de peces té lloc, segons:</t>
  </si>
  <si>
    <t xml:space="preserve"> es recupera sota demanda del mercat</t>
  </si>
  <si>
    <t>Seleccioni el tipus de vehicle tractat pel CAT</t>
  </si>
  <si>
    <t>Pes o mida del vehicle</t>
  </si>
  <si>
    <t xml:space="preserve">Indiqui preferentement el pes del vehicle. </t>
  </si>
  <si>
    <t>En cas que no es disposi de la dada del pes, indiqui la mida.</t>
  </si>
  <si>
    <t>Escrigui només en una de les dues opcions.</t>
  </si>
  <si>
    <t>Pes del vehicle</t>
  </si>
  <si>
    <t>Tipus de baixa</t>
  </si>
  <si>
    <t>Causes de la baixa</t>
  </si>
  <si>
    <t>Edat del vehicle</t>
  </si>
  <si>
    <t>anys</t>
  </si>
  <si>
    <t xml:space="preserve">Seleccioni el tipus de vehicle del qual prvové la peça </t>
  </si>
  <si>
    <t>Característiques de la peça</t>
  </si>
  <si>
    <t>Indicar peça</t>
  </si>
  <si>
    <t>Indicar nom en cas d'altres</t>
  </si>
  <si>
    <t>Pes o mida del vehicle del qual prové la peça</t>
  </si>
  <si>
    <t>Indiqui preferentement el pes del vehicle</t>
  </si>
  <si>
    <t>En cas de no disposar de la dada, indiqui la mida</t>
  </si>
  <si>
    <t>Escrigui només en una de les dues opcions</t>
  </si>
  <si>
    <t>Emissions anuals del CAT per abast</t>
  </si>
  <si>
    <t>Emissions anuals del CAT per famílies d'aspectes ambientals  (segons UNE-ISO/TR 14069:2015)</t>
  </si>
  <si>
    <t>Aspectes ambientals amb major impacte</t>
  </si>
  <si>
    <t>Peça analitzada</t>
  </si>
  <si>
    <t>Vehicle del qual prové</t>
  </si>
  <si>
    <t>Mida del vehicle</t>
  </si>
  <si>
    <t>Demanda del vehicle</t>
  </si>
  <si>
    <t>Emissions del servei per fases de cicle de vida</t>
  </si>
  <si>
    <t xml:space="preserve">Emissions del servei per famílies d'aspectes ambientals </t>
  </si>
  <si>
    <t>Aspectes ambientals més impactants</t>
  </si>
  <si>
    <t>Descripció</t>
  </si>
  <si>
    <t>Pes de la peça</t>
  </si>
  <si>
    <t>Emissiones de la peça per fases de cicle de vida</t>
  </si>
  <si>
    <t>Emissions de la peça per famílies d'aspectes ambientals</t>
  </si>
  <si>
    <t>Emissions</t>
  </si>
  <si>
    <t>Consum</t>
  </si>
  <si>
    <t>Altra comercialitzadora</t>
  </si>
  <si>
    <t>Comprat</t>
  </si>
  <si>
    <t>Consumible sense identificar</t>
  </si>
  <si>
    <t>Abocament d'aigües residuals</t>
  </si>
  <si>
    <t>B100 (Biodièsel)</t>
  </si>
  <si>
    <t>Dièsel C</t>
  </si>
  <si>
    <t>fins a</t>
  </si>
  <si>
    <t>per mitjans aliens</t>
  </si>
  <si>
    <t>Peces recuperades</t>
  </si>
  <si>
    <t>Butà</t>
  </si>
  <si>
    <t>Propà</t>
  </si>
  <si>
    <t>Grau de gravetat del sinistre</t>
  </si>
  <si>
    <t>Tipus de baixa voluntària</t>
  </si>
  <si>
    <t>Grau d'avaria</t>
  </si>
  <si>
    <t>Altres</t>
  </si>
  <si>
    <t>EINA DE PETJADA DE CARBONI PER A CATs</t>
  </si>
  <si>
    <t>Complimentar per a:</t>
  </si>
  <si>
    <t>ESTRUCTURA DE PESTANYES</t>
  </si>
  <si>
    <t>Atenció, la quantitat de ferralla premsada és superior a la quantitat de feralla venuda, subsanar la dada</t>
  </si>
  <si>
    <t>Xifra coherent</t>
  </si>
  <si>
    <t>ANY DE CÀLCUL</t>
  </si>
  <si>
    <t>Electricitat</t>
  </si>
  <si>
    <t>Consum d'energia</t>
  </si>
  <si>
    <t>Aigua</t>
  </si>
  <si>
    <t>Consumibles i materials auxiliars</t>
  </si>
  <si>
    <t>Aigües residuals</t>
  </si>
  <si>
    <t>Transport de vehicles</t>
  </si>
  <si>
    <t>Transport de consumibles i materials auxiliars</t>
  </si>
  <si>
    <t>Transport d'energia</t>
  </si>
  <si>
    <t>Transport de refrigerants</t>
  </si>
  <si>
    <t>Transport de residus perillosos</t>
  </si>
  <si>
    <t>Transport de residus no perillosos</t>
  </si>
  <si>
    <t>Transport de peces recuperades</t>
  </si>
  <si>
    <t>Valorització energètica</t>
  </si>
  <si>
    <t>Regeneració</t>
  </si>
  <si>
    <t>Reciclatge i recuperació de metalls</t>
  </si>
  <si>
    <t>Recuperació materials</t>
  </si>
  <si>
    <t>Reutilització per part del CAT</t>
  </si>
  <si>
    <t>Eliminació</t>
  </si>
  <si>
    <t>Reciclatge</t>
  </si>
  <si>
    <t>Tractamento de RSU</t>
  </si>
  <si>
    <t>Evaporació</t>
  </si>
  <si>
    <t>Separació</t>
  </si>
  <si>
    <t>Incineració</t>
  </si>
  <si>
    <t>Reciclatge i recuperació</t>
  </si>
  <si>
    <t>Fragmentació</t>
  </si>
  <si>
    <t>Abocador</t>
  </si>
  <si>
    <t>Recuperació</t>
  </si>
  <si>
    <t>Destí per defecte</t>
  </si>
  <si>
    <t>Abast 1</t>
  </si>
  <si>
    <t>Abast 2</t>
  </si>
  <si>
    <t>Abast 3</t>
  </si>
  <si>
    <t xml:space="preserve"> Emissions directes de combustió fixa</t>
  </si>
  <si>
    <t>Emissions directes procedents de combustió mòbil</t>
  </si>
  <si>
    <t>Emissions directes relacionades amb processos</t>
  </si>
  <si>
    <t>Emissions directes fugitives</t>
  </si>
  <si>
    <t xml:space="preserve"> Emissions i remocions directes per ús del sòl, canvi en l'ús del sòl i silvicultura (LULUCF)</t>
  </si>
  <si>
    <t>Emissions indirectes per consum d'electricitat d'origen extern</t>
  </si>
  <si>
    <t xml:space="preserve"> Emissions indirectes procedents d'energia consumida d'origen extern transportada a través de xarxa física (calefacció, vapor, refrigeració, aire comprimit), excepte l'electricitat</t>
  </si>
  <si>
    <t>Activitats relacionades amb energia, no incloses en les emissions directes ni en les emissions indirectes per energia</t>
  </si>
  <si>
    <t>Productes comprats</t>
  </si>
  <si>
    <t>Equip de capital</t>
  </si>
  <si>
    <t>Residus generats per les activitats de l'organització</t>
  </si>
  <si>
    <t>Transport i distribució aigües amunt</t>
  </si>
  <si>
    <t>Viatges de negocis</t>
  </si>
  <si>
    <t>Actius arrendats aigües amunt</t>
  </si>
  <si>
    <t>Inversions</t>
  </si>
  <si>
    <t>Transport de clients i visitants</t>
  </si>
  <si>
    <t>Transport i distribució aigües avall</t>
  </si>
  <si>
    <t>Etapa d'ús del producte</t>
  </si>
  <si>
    <t>Fi de vida del producte</t>
  </si>
  <si>
    <t>Franquícies aigües avall</t>
  </si>
  <si>
    <t>Actius arrendats aigües avall</t>
  </si>
  <si>
    <t xml:space="preserve"> Desplaáment dels treballadors a la feina</t>
  </si>
  <si>
    <t>Altres emissions indirectes no incloses en les altres 22 categories</t>
  </si>
  <si>
    <t>Vehicle del CAT</t>
  </si>
  <si>
    <t>Proveïdor</t>
  </si>
  <si>
    <t>Altre</t>
  </si>
  <si>
    <t>Aplicacions autònomes comercials</t>
  </si>
  <si>
    <t>Petit</t>
  </si>
  <si>
    <t>Mitjà</t>
  </si>
  <si>
    <t>Gran</t>
  </si>
  <si>
    <t>Climatització residencial i comercail, incloent bombes de calor</t>
  </si>
  <si>
    <t>Equips d'aire condicionado mòbils</t>
  </si>
  <si>
    <t>Refrigeració comercial mitjana i gran</t>
  </si>
  <si>
    <t>Refrigeració domèstica</t>
  </si>
  <si>
    <t>Refrigeració industrial incloent processament d'aliments i emmagatzematge en fred</t>
  </si>
  <si>
    <t>Refrigeració transport</t>
  </si>
  <si>
    <t>Molt demandat</t>
  </si>
  <si>
    <t>Mitjanament demandat</t>
  </si>
  <si>
    <t>Poc demandat</t>
  </si>
  <si>
    <t>Sinistre</t>
  </si>
  <si>
    <t>Baixa voluntària de l'usuari</t>
  </si>
  <si>
    <t>Entrega per part de cossos policials</t>
  </si>
  <si>
    <t>Lleu</t>
  </si>
  <si>
    <t>Mig</t>
  </si>
  <si>
    <t>Grey</t>
  </si>
  <si>
    <t>Sinistre total</t>
  </si>
  <si>
    <t>Per obsolescència estètica</t>
  </si>
  <si>
    <t>Per compra d'altre vehicle</t>
  </si>
  <si>
    <t>Per avaries</t>
  </si>
  <si>
    <t>Mitja</t>
  </si>
  <si>
    <t>Greu</t>
  </si>
  <si>
    <t>Combustible reutilitzat en el CAT</t>
  </si>
  <si>
    <t>Fluïd de l'aire condicionat recuperat</t>
  </si>
  <si>
    <t>Residus Perillosos atribuïbles</t>
  </si>
  <si>
    <t>Residus No perillosos atribuïbles sense ferralla</t>
  </si>
  <si>
    <t>Ferralla</t>
  </si>
  <si>
    <t>Peces recuperades emmagatzemades</t>
  </si>
  <si>
    <t>Extracció i producció de Mat. Auxiliars</t>
  </si>
  <si>
    <t>Transports Aigües Amunt (Mat. Aux., Energia i Vehicles)</t>
  </si>
  <si>
    <t>Producció</t>
  </si>
  <si>
    <t>Transports Aigües Avall (Peces Recuperades)</t>
  </si>
  <si>
    <t>Caixa de canvi</t>
  </si>
  <si>
    <t>Motors</t>
  </si>
  <si>
    <t>Para-xocs</t>
  </si>
  <si>
    <t>Índex</t>
  </si>
  <si>
    <t>2. Transport</t>
  </si>
  <si>
    <t>4. Servei</t>
  </si>
  <si>
    <t>5. Peça</t>
  </si>
  <si>
    <t>HC SERVEI</t>
  </si>
  <si>
    <t>HC PEÇA</t>
  </si>
  <si>
    <t>Índex general</t>
  </si>
  <si>
    <t>Sota demanda del mercat</t>
  </si>
  <si>
    <t>Es recuperen totes les possibles</t>
  </si>
  <si>
    <t>Recuperació variable</t>
  </si>
  <si>
    <t>Introducció de dades generals</t>
  </si>
  <si>
    <t>Introducció de distàncies de transport</t>
  </si>
  <si>
    <t>Introducció de dades generales (2)</t>
  </si>
  <si>
    <t>Informació sobre el servei de tractament</t>
  </si>
  <si>
    <t>Informació sobre la peça</t>
  </si>
  <si>
    <t>Resultats de Petjada de Carboni del CAT</t>
  </si>
  <si>
    <t>Resultats de Petjada de Carboni del servei de tractament</t>
  </si>
  <si>
    <t>Resultats de Petjada de Carboni de la peça</t>
  </si>
  <si>
    <t>Dièsil A</t>
  </si>
  <si>
    <t>Altre refrigerant</t>
  </si>
  <si>
    <t>RP1</t>
  </si>
  <si>
    <t>RP3</t>
  </si>
  <si>
    <t>RP4</t>
  </si>
  <si>
    <t>RNP1</t>
  </si>
  <si>
    <t>RNP3</t>
  </si>
  <si>
    <t>RNP4</t>
  </si>
  <si>
    <t xml:space="preserve">Indiqui els kilòmetres de distància que hi ha fins al gestor, així com el nom del gestor. </t>
  </si>
  <si>
    <t>Stock de vehicles descontaminats</t>
  </si>
  <si>
    <t xml:space="preserve"> es recupera sempre</t>
  </si>
  <si>
    <t>Emissions anuals del CAT por grups de categories ambientals (segons UNE-ISO/TR 14069:2015)</t>
  </si>
  <si>
    <t>Emissions de combustió d'energia</t>
  </si>
  <si>
    <t>Consum de refrigerants</t>
  </si>
  <si>
    <t>Emissions de refrigerants</t>
  </si>
  <si>
    <t>Valor seleccionado2</t>
  </si>
  <si>
    <r>
      <t xml:space="preserve">Pes del vehícle </t>
    </r>
    <r>
      <rPr>
        <vertAlign val="superscript"/>
        <sz val="11"/>
        <rFont val="Calibri"/>
        <family val="2"/>
        <scheme val="minor"/>
      </rPr>
      <t>(1)</t>
    </r>
  </si>
  <si>
    <r>
      <t xml:space="preserve">Mida </t>
    </r>
    <r>
      <rPr>
        <vertAlign val="superscript"/>
        <sz val="11"/>
        <rFont val="Calibri"/>
        <family val="2"/>
        <scheme val="minor"/>
      </rPr>
      <t>(1)</t>
    </r>
  </si>
  <si>
    <r>
      <t xml:space="preserve">Causes de la baixa </t>
    </r>
    <r>
      <rPr>
        <vertAlign val="superscript"/>
        <sz val="11"/>
        <rFont val="Calibri"/>
        <family val="2"/>
        <scheme val="minor"/>
      </rPr>
      <t>(1)</t>
    </r>
  </si>
  <si>
    <r>
      <t xml:space="preserve">Edat del vehicle </t>
    </r>
    <r>
      <rPr>
        <vertAlign val="superscript"/>
        <sz val="11"/>
        <rFont val="Calibri"/>
        <family val="2"/>
        <scheme val="minor"/>
      </rPr>
      <t>(1)</t>
    </r>
  </si>
  <si>
    <r>
      <t xml:space="preserve">Demanda del model </t>
    </r>
    <r>
      <rPr>
        <vertAlign val="superscript"/>
        <sz val="11"/>
        <rFont val="Calibri"/>
        <family val="2"/>
        <scheme val="minor"/>
      </rPr>
      <t>(1)</t>
    </r>
  </si>
  <si>
    <r>
      <rPr>
        <vertAlign val="superscript"/>
        <sz val="11"/>
        <rFont val="Calibri"/>
        <family val="2"/>
        <scheme val="minor"/>
      </rPr>
      <t>(1)</t>
    </r>
    <r>
      <rPr>
        <sz val="11"/>
        <rFont val="Calibri"/>
        <family val="2"/>
        <scheme val="minor"/>
      </rPr>
      <t xml:space="preserve"> Les caselles marcades així es poden deixar buides i s'assignaran valors per defecte.</t>
    </r>
  </si>
  <si>
    <r>
      <t>Pes de la peça</t>
    </r>
    <r>
      <rPr>
        <vertAlign val="superscript"/>
        <sz val="11"/>
        <rFont val="Calibri"/>
        <family val="2"/>
        <scheme val="minor"/>
      </rPr>
      <t xml:space="preserve"> (1)</t>
    </r>
  </si>
  <si>
    <r>
      <t>Quantitat de ferralla que és premsada durant l'any analitzat</t>
    </r>
    <r>
      <rPr>
        <vertAlign val="superscript"/>
        <sz val="11"/>
        <rFont val="Calibri"/>
        <family val="2"/>
        <scheme val="minor"/>
      </rPr>
      <t xml:space="preserve"> (1)</t>
    </r>
  </si>
  <si>
    <r>
      <t xml:space="preserve">Km distància </t>
    </r>
    <r>
      <rPr>
        <vertAlign val="superscript"/>
        <sz val="10"/>
        <rFont val="Calibri"/>
        <family val="2"/>
        <scheme val="minor"/>
      </rPr>
      <t>(1)</t>
    </r>
  </si>
  <si>
    <r>
      <rPr>
        <vertAlign val="superscript"/>
        <sz val="10"/>
        <rFont val="Calibri"/>
        <family val="2"/>
        <scheme val="minor"/>
      </rPr>
      <t>(1)</t>
    </r>
    <r>
      <rPr>
        <sz val="10"/>
        <rFont val="Calibri"/>
        <family val="2"/>
        <scheme val="minor"/>
      </rPr>
      <t xml:space="preserve"> En cas que es deixi la casella buida, s'adoptarà automàticamente una distància estimada des del proveïdor.</t>
    </r>
  </si>
  <si>
    <r>
      <t xml:space="preserve">Km distància </t>
    </r>
    <r>
      <rPr>
        <vertAlign val="superscript"/>
        <sz val="10"/>
        <rFont val="Calibri"/>
        <family val="2"/>
        <scheme val="minor"/>
      </rPr>
      <t>(2)</t>
    </r>
  </si>
  <si>
    <r>
      <rPr>
        <vertAlign val="superscript"/>
        <sz val="10"/>
        <rFont val="Calibri"/>
        <family val="2"/>
        <scheme val="minor"/>
      </rPr>
      <t>(2)</t>
    </r>
    <r>
      <rPr>
        <sz val="10"/>
        <rFont val="Calibri"/>
        <family val="2"/>
        <scheme val="minor"/>
      </rPr>
      <t xml:space="preserve"> En cas que es deixi la casella buida, s'adoptarà automàticament una distància estimada des del proveïdor.</t>
    </r>
  </si>
  <si>
    <r>
      <t xml:space="preserve">Quantitat </t>
    </r>
    <r>
      <rPr>
        <vertAlign val="superscript"/>
        <sz val="11"/>
        <rFont val="Calibri"/>
        <family val="2"/>
        <scheme val="minor"/>
      </rPr>
      <t>(3)</t>
    </r>
  </si>
  <si>
    <r>
      <t xml:space="preserve">Km distància </t>
    </r>
    <r>
      <rPr>
        <vertAlign val="superscript"/>
        <sz val="10"/>
        <rFont val="Calibri"/>
        <family val="2"/>
        <scheme val="minor"/>
      </rPr>
      <t>(4)</t>
    </r>
  </si>
  <si>
    <r>
      <rPr>
        <vertAlign val="superscript"/>
        <sz val="10"/>
        <rFont val="Calibri"/>
        <family val="2"/>
        <scheme val="minor"/>
      </rPr>
      <t>(3)</t>
    </r>
    <r>
      <rPr>
        <sz val="10"/>
        <rFont val="Calibri"/>
        <family val="2"/>
        <scheme val="minor"/>
      </rPr>
      <t xml:space="preserve"> La quantitat, en cas no s'hagi indicat en la casellaanterior, correspon a la que s'estima automàticament en funció del tipus d'equip</t>
    </r>
  </si>
  <si>
    <r>
      <rPr>
        <vertAlign val="superscript"/>
        <sz val="10"/>
        <rFont val="Calibri"/>
        <family val="2"/>
        <scheme val="minor"/>
      </rPr>
      <t>(4)</t>
    </r>
    <r>
      <rPr>
        <sz val="10"/>
        <rFont val="Calibri"/>
        <family val="2"/>
        <scheme val="minor"/>
      </rPr>
      <t xml:space="preserve"> En cas que la casella es deixi buida, s'adoptaràautomàticament una distància estimada des del proveïdor</t>
    </r>
  </si>
  <si>
    <r>
      <t xml:space="preserve">Km distància </t>
    </r>
    <r>
      <rPr>
        <vertAlign val="superscript"/>
        <sz val="10"/>
        <rFont val="Calibri"/>
        <family val="2"/>
        <scheme val="minor"/>
      </rPr>
      <t>(5)</t>
    </r>
  </si>
  <si>
    <r>
      <rPr>
        <vertAlign val="superscript"/>
        <sz val="10"/>
        <rFont val="Calibri"/>
        <family val="2"/>
        <scheme val="minor"/>
      </rPr>
      <t xml:space="preserve">(5) </t>
    </r>
    <r>
      <rPr>
        <sz val="10"/>
        <rFont val="Calibri"/>
        <family val="2"/>
        <scheme val="minor"/>
      </rPr>
      <t>En cas que la casella es deixi buida, s'adoptaràautomàticament una distància estimada des del proveïdor</t>
    </r>
  </si>
  <si>
    <r>
      <t xml:space="preserve">Km distància </t>
    </r>
    <r>
      <rPr>
        <vertAlign val="superscript"/>
        <sz val="10"/>
        <rFont val="Calibri"/>
        <family val="2"/>
        <scheme val="minor"/>
      </rPr>
      <t>(6)</t>
    </r>
  </si>
  <si>
    <r>
      <rPr>
        <vertAlign val="superscript"/>
        <sz val="10"/>
        <rFont val="Calibri"/>
        <family val="2"/>
        <scheme val="minor"/>
      </rPr>
      <t>(6)</t>
    </r>
    <r>
      <rPr>
        <sz val="10"/>
        <rFont val="Calibri"/>
        <family val="2"/>
        <scheme val="minor"/>
      </rPr>
      <t xml:space="preserve"> En cas que la casella es deixi buida, s'adoptarà automàticament una distància estimada des del proveïdor</t>
    </r>
  </si>
  <si>
    <r>
      <t xml:space="preserve">Km distància </t>
    </r>
    <r>
      <rPr>
        <vertAlign val="superscript"/>
        <sz val="10"/>
        <rFont val="Calibri"/>
        <family val="2"/>
        <scheme val="minor"/>
      </rPr>
      <t>(7)</t>
    </r>
  </si>
  <si>
    <r>
      <rPr>
        <vertAlign val="superscript"/>
        <sz val="10"/>
        <rFont val="Calibri"/>
        <family val="2"/>
        <scheme val="minor"/>
      </rPr>
      <t>(6)</t>
    </r>
    <r>
      <rPr>
        <sz val="10"/>
        <rFont val="Calibri"/>
        <family val="2"/>
        <scheme val="minor"/>
      </rPr>
      <t xml:space="preserve"> En cas que la casella es deixi buida i s'hagi indicat una família i quantitat de peces, automàticamente s'adoptarà una distància estimada fins el comprador</t>
    </r>
  </si>
  <si>
    <r>
      <t xml:space="preserve">¿GdO? </t>
    </r>
    <r>
      <rPr>
        <vertAlign val="superscript"/>
        <sz val="11"/>
        <rFont val="Calibri"/>
        <family val="2"/>
        <scheme val="minor"/>
      </rPr>
      <t>(1)</t>
    </r>
  </si>
  <si>
    <r>
      <t xml:space="preserve">Comercialitzadora </t>
    </r>
    <r>
      <rPr>
        <vertAlign val="superscript"/>
        <sz val="11"/>
        <rFont val="Calibri"/>
        <family val="2"/>
        <scheme val="minor"/>
      </rPr>
      <t>(2)</t>
    </r>
  </si>
  <si>
    <r>
      <rPr>
        <vertAlign val="superscript"/>
        <sz val="10"/>
        <rFont val="Calibri"/>
        <family val="2"/>
        <scheme val="minor"/>
      </rPr>
      <t>(1)</t>
    </r>
    <r>
      <rPr>
        <sz val="10"/>
        <rFont val="Calibri"/>
        <family val="2"/>
        <scheme val="minor"/>
      </rPr>
      <t xml:space="preserve"> Té un certificat de la comercialitzadora d'electricitat que garanteixi que el 100% de la seva electricitat és renovable?</t>
    </r>
  </si>
  <si>
    <r>
      <rPr>
        <vertAlign val="superscript"/>
        <sz val="10"/>
        <rFont val="Calibri"/>
        <family val="2"/>
        <scheme val="minor"/>
      </rPr>
      <t>(2)</t>
    </r>
    <r>
      <rPr>
        <sz val="10"/>
        <rFont val="Calibri"/>
        <family val="2"/>
        <scheme val="minor"/>
      </rPr>
      <t xml:space="preserve"> Seleccioni la comercialitzadora entre el següent llistat. Si no la troba en el llistat, deixi-ho buit o seleccioni "Altra comercializadora"</t>
    </r>
  </si>
  <si>
    <r>
      <t>Recuperat?</t>
    </r>
    <r>
      <rPr>
        <vertAlign val="superscript"/>
        <sz val="11"/>
        <rFont val="Calibri"/>
        <family val="2"/>
        <scheme val="minor"/>
      </rPr>
      <t xml:space="preserve"> (3)</t>
    </r>
  </si>
  <si>
    <r>
      <rPr>
        <vertAlign val="superscript"/>
        <sz val="10"/>
        <rFont val="Calibri"/>
        <family val="2"/>
        <scheme val="minor"/>
      </rPr>
      <t>(3)</t>
    </r>
    <r>
      <rPr>
        <sz val="10"/>
        <rFont val="Calibri"/>
        <family val="2"/>
        <scheme val="minor"/>
      </rPr>
      <t xml:space="preserve"> Indiqui si el combustible ha estat recuperat d'algun dels vehicles tractats en el CAT</t>
    </r>
  </si>
  <si>
    <t>Residus venuts o emmagatzemats</t>
  </si>
  <si>
    <t>S'indica el balanç d'entrades i sortides, d'acord amb el que s'indica en fulls anteriors.</t>
  </si>
  <si>
    <t>Vendes realitzades durant l'any analitzat</t>
  </si>
  <si>
    <t>Residus venuts o gestionats</t>
  </si>
  <si>
    <t xml:space="preserve">Indiqui sota quins criteris es realitzen les recuperacions de peces en el CAT </t>
  </si>
  <si>
    <t>Emissions directes</t>
  </si>
  <si>
    <t>Emisions indirectes per energia</t>
  </si>
  <si>
    <t>Altres emissions indirectes</t>
  </si>
  <si>
    <t xml:space="preserve">Amb el suport financer de: Departament de Territori i </t>
  </si>
  <si>
    <t>Sostenibilitat de la Generalitat de Catalunya.</t>
  </si>
  <si>
    <t>Amb el suport financer de: Departament de Territori i</t>
  </si>
  <si>
    <t>Amb el suport financer del Departament de Territori i</t>
  </si>
  <si>
    <t>Sostenibilitat de la Generalitat de Catalunya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</si>
</sst>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0"/>
    <numFmt numFmtId="166" formatCode="0.000"/>
    <numFmt numFmtId="167" formatCode="0.0%"/>
    <numFmt numFmtId="168" formatCode="0.0"/>
  </numFmts>
  <fonts count="24" x14ac:knownFonts="1">
    <font>
      <sz val="11"/>
      <color theme="1"/>
      <name val="Calibri"/>
      <family val="2"/>
      <scheme val="minor"/>
    </font>
    <font>
      <sz val="11"/>
      <color rgb="FFFF0000"/>
      <name val="Calibri"/>
      <family val="2"/>
      <scheme val="minor"/>
    </font>
    <font>
      <sz val="11"/>
      <name val="Calibri"/>
      <family val="2"/>
      <scheme val="minor"/>
    </font>
    <font>
      <sz val="11"/>
      <color theme="1"/>
      <name val="Calibri"/>
      <family val="2"/>
      <scheme val="minor"/>
    </font>
    <font>
      <u/>
      <sz val="11"/>
      <color theme="10"/>
      <name val="Calibri"/>
      <family val="2"/>
      <scheme val="minor"/>
    </font>
    <font>
      <sz val="11"/>
      <color theme="0"/>
      <name val="Calibri"/>
      <family val="2"/>
      <scheme val="minor"/>
    </font>
    <font>
      <sz val="9"/>
      <color indexed="81"/>
      <name val="Tahoma"/>
      <family val="2"/>
    </font>
    <font>
      <b/>
      <sz val="9"/>
      <color indexed="81"/>
      <name val="Tahoma"/>
      <family val="2"/>
    </font>
    <font>
      <b/>
      <sz val="11"/>
      <color theme="1"/>
      <name val="Calibri"/>
      <family val="2"/>
      <scheme val="minor"/>
    </font>
    <font>
      <sz val="9"/>
      <color indexed="81"/>
      <name val="Tahoma"/>
      <charset val="1"/>
    </font>
    <font>
      <b/>
      <sz val="9"/>
      <color indexed="81"/>
      <name val="Tahoma"/>
      <charset val="1"/>
    </font>
    <font>
      <b/>
      <sz val="11"/>
      <color theme="0"/>
      <name val="Calibri"/>
      <family val="2"/>
      <scheme val="minor"/>
    </font>
    <font>
      <b/>
      <sz val="14"/>
      <color theme="0"/>
      <name val="Calibri"/>
      <family val="2"/>
      <scheme val="minor"/>
    </font>
    <font>
      <sz val="11"/>
      <color theme="0" tint="-0.499984740745262"/>
      <name val="Calibri"/>
      <family val="2"/>
      <scheme val="minor"/>
    </font>
    <font>
      <sz val="11"/>
      <color theme="9"/>
      <name val="Calibri"/>
      <family val="2"/>
      <scheme val="minor"/>
    </font>
    <font>
      <sz val="9"/>
      <color rgb="FFFF0000"/>
      <name val="Arial"/>
      <family val="2"/>
    </font>
    <font>
      <b/>
      <sz val="16"/>
      <color theme="9"/>
      <name val="Calibri"/>
      <family val="2"/>
      <scheme val="minor"/>
    </font>
    <font>
      <b/>
      <sz val="18"/>
      <color theme="0"/>
      <name val="Calibri"/>
      <family val="2"/>
      <scheme val="minor"/>
    </font>
    <font>
      <b/>
      <sz val="11"/>
      <name val="Calibri"/>
      <family val="2"/>
      <scheme val="minor"/>
    </font>
    <font>
      <b/>
      <sz val="16"/>
      <color rgb="FFC00000"/>
      <name val="Calibri"/>
      <family val="2"/>
      <scheme val="minor"/>
    </font>
    <font>
      <vertAlign val="superscript"/>
      <sz val="11"/>
      <name val="Calibri"/>
      <family val="2"/>
      <scheme val="minor"/>
    </font>
    <font>
      <sz val="10"/>
      <name val="Calibri"/>
      <family val="2"/>
      <scheme val="minor"/>
    </font>
    <font>
      <sz val="16"/>
      <name val="Calibri"/>
      <family val="2"/>
      <scheme val="minor"/>
    </font>
    <font>
      <vertAlign val="superscript"/>
      <sz val="10"/>
      <name val="Calibri"/>
      <family val="2"/>
      <scheme val="minor"/>
    </font>
  </fonts>
  <fills count="11">
    <fill>
      <patternFill patternType="none"/>
    </fill>
    <fill>
      <patternFill patternType="gray125"/>
    </fill>
    <fill>
      <patternFill patternType="solid">
        <fgColor theme="5"/>
        <bgColor indexed="64"/>
      </patternFill>
    </fill>
    <fill>
      <patternFill patternType="solid">
        <fgColor theme="7"/>
        <bgColor indexed="64"/>
      </patternFill>
    </fill>
    <fill>
      <patternFill patternType="solid">
        <fgColor rgb="FFC00000"/>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178">
    <xf numFmtId="0" fontId="0" fillId="0" borderId="0" xfId="0"/>
    <xf numFmtId="0" fontId="0" fillId="0" borderId="0" xfId="0" applyAlignment="1">
      <alignment vertical="center"/>
    </xf>
    <xf numFmtId="0" fontId="0" fillId="0" borderId="0" xfId="0" applyAlignment="1">
      <alignment horizontal="right" vertical="center"/>
    </xf>
    <xf numFmtId="0" fontId="1" fillId="0" borderId="0" xfId="0" applyFont="1" applyAlignment="1">
      <alignment vertical="center"/>
    </xf>
    <xf numFmtId="0" fontId="0" fillId="0" borderId="0" xfId="0" applyAlignment="1">
      <alignment horizontal="left" vertical="center"/>
    </xf>
    <xf numFmtId="9" fontId="0" fillId="0" borderId="0" xfId="0" applyNumberFormat="1"/>
    <xf numFmtId="0" fontId="4" fillId="0" borderId="0" xfId="2"/>
    <xf numFmtId="0" fontId="0" fillId="0" borderId="0" xfId="0" applyAlignment="1">
      <alignment vertical="center" wrapText="1"/>
    </xf>
    <xf numFmtId="0" fontId="4" fillId="0" borderId="0" xfId="2" applyAlignment="1">
      <alignment vertical="center"/>
    </xf>
    <xf numFmtId="164" fontId="0" fillId="0" borderId="0" xfId="0" applyNumberFormat="1" applyAlignment="1">
      <alignment horizontal="left" vertical="center"/>
    </xf>
    <xf numFmtId="0" fontId="2" fillId="0" borderId="0" xfId="0" applyFont="1" applyAlignment="1">
      <alignment vertical="center"/>
    </xf>
    <xf numFmtId="0" fontId="4" fillId="0" borderId="0" xfId="2" applyAlignment="1">
      <alignment horizontal="left" vertical="center"/>
    </xf>
    <xf numFmtId="0" fontId="0" fillId="0" borderId="0" xfId="0" applyAlignment="1">
      <alignment horizontal="right"/>
    </xf>
    <xf numFmtId="10" fontId="0" fillId="0" borderId="0" xfId="0" applyNumberFormat="1"/>
    <xf numFmtId="4" fontId="0" fillId="0" borderId="0" xfId="0" applyNumberFormat="1"/>
    <xf numFmtId="0" fontId="5" fillId="4" borderId="0" xfId="0" applyFont="1" applyFill="1"/>
    <xf numFmtId="0" fontId="0" fillId="0" borderId="1" xfId="0" applyBorder="1"/>
    <xf numFmtId="4" fontId="0" fillId="0" borderId="1" xfId="0" applyNumberFormat="1" applyBorder="1"/>
    <xf numFmtId="0" fontId="0" fillId="0" borderId="1" xfId="0" applyBorder="1" applyAlignment="1">
      <alignment horizontal="center"/>
    </xf>
    <xf numFmtId="0" fontId="0" fillId="2" borderId="1" xfId="0" applyFill="1" applyBorder="1" applyAlignment="1" applyProtection="1">
      <alignment horizontal="center" vertical="center"/>
      <protection locked="0"/>
    </xf>
    <xf numFmtId="0" fontId="0" fillId="0" borderId="0" xfId="0" applyFill="1"/>
    <xf numFmtId="0" fontId="0" fillId="0" borderId="1" xfId="0" applyBorder="1" applyAlignment="1">
      <alignment vertical="center"/>
    </xf>
    <xf numFmtId="165" fontId="0" fillId="0" borderId="0" xfId="0" applyNumberFormat="1" applyFill="1"/>
    <xf numFmtId="10" fontId="0" fillId="0" borderId="0" xfId="1" applyNumberFormat="1" applyFont="1"/>
    <xf numFmtId="0" fontId="0" fillId="0" borderId="0" xfId="0" applyAlignment="1"/>
    <xf numFmtId="166" fontId="0" fillId="0" borderId="0" xfId="0" applyNumberFormat="1"/>
    <xf numFmtId="164" fontId="0" fillId="0" borderId="0" xfId="0" applyNumberFormat="1"/>
    <xf numFmtId="0" fontId="0" fillId="0" borderId="1" xfId="0" applyBorder="1" applyAlignment="1">
      <alignment horizontal="center"/>
    </xf>
    <xf numFmtId="9" fontId="0" fillId="0" borderId="0" xfId="1" applyFont="1"/>
    <xf numFmtId="164" fontId="8" fillId="0" borderId="0" xfId="0" applyNumberFormat="1" applyFont="1"/>
    <xf numFmtId="0" fontId="0" fillId="0" borderId="0" xfId="0" applyFill="1" applyBorder="1" applyAlignment="1">
      <alignment vertical="center"/>
    </xf>
    <xf numFmtId="4" fontId="0" fillId="0" borderId="0" xfId="0" applyNumberFormat="1" applyAlignment="1">
      <alignment vertical="center"/>
    </xf>
    <xf numFmtId="0" fontId="0" fillId="2" borderId="0" xfId="0" applyFill="1" applyAlignment="1">
      <alignment vertical="center"/>
    </xf>
    <xf numFmtId="165" fontId="0" fillId="0" borderId="0" xfId="0" applyNumberFormat="1"/>
    <xf numFmtId="4" fontId="0" fillId="2" borderId="0" xfId="0" applyNumberFormat="1" applyFill="1" applyAlignment="1">
      <alignment vertical="center"/>
    </xf>
    <xf numFmtId="0" fontId="0" fillId="0" borderId="1" xfId="0" applyBorder="1" applyAlignment="1">
      <alignment vertical="center" wrapText="1"/>
    </xf>
    <xf numFmtId="10" fontId="0" fillId="0" borderId="0" xfId="1" applyNumberFormat="1" applyFont="1" applyAlignment="1">
      <alignment vertical="center"/>
    </xf>
    <xf numFmtId="3" fontId="0" fillId="0" borderId="0" xfId="0" applyNumberFormat="1" applyAlignment="1">
      <alignment horizontal="right" vertical="center"/>
    </xf>
    <xf numFmtId="1" fontId="0" fillId="0" borderId="0" xfId="0" applyNumberFormat="1" applyAlignment="1">
      <alignment vertical="center"/>
    </xf>
    <xf numFmtId="3" fontId="0" fillId="0" borderId="0" xfId="0" applyNumberFormat="1" applyAlignment="1">
      <alignment vertical="center"/>
    </xf>
    <xf numFmtId="0" fontId="0" fillId="6" borderId="0" xfId="0" applyFill="1" applyAlignment="1">
      <alignment vertical="center"/>
    </xf>
    <xf numFmtId="0" fontId="0" fillId="3" borderId="0" xfId="0" applyFill="1" applyAlignment="1">
      <alignment vertical="center"/>
    </xf>
    <xf numFmtId="1" fontId="0" fillId="0" borderId="0" xfId="0" applyNumberFormat="1"/>
    <xf numFmtId="0" fontId="0" fillId="0" borderId="0" xfId="0" applyAlignment="1">
      <alignment horizontal="center" vertical="center"/>
    </xf>
    <xf numFmtId="0" fontId="0" fillId="0" borderId="1" xfId="0" applyBorder="1" applyAlignment="1">
      <alignment horizontal="center" vertical="center" wrapText="1"/>
    </xf>
    <xf numFmtId="2" fontId="0" fillId="0" borderId="0" xfId="0" applyNumberFormat="1" applyAlignment="1">
      <alignment vertical="center"/>
    </xf>
    <xf numFmtId="0" fontId="0" fillId="0" borderId="0" xfId="0" applyAlignment="1">
      <alignment wrapText="1"/>
    </xf>
    <xf numFmtId="0" fontId="8" fillId="0" borderId="0" xfId="0" applyFont="1" applyAlignment="1">
      <alignment vertical="center"/>
    </xf>
    <xf numFmtId="9" fontId="0" fillId="0" borderId="0" xfId="0" applyNumberFormat="1" applyAlignment="1">
      <alignment vertical="center"/>
    </xf>
    <xf numFmtId="167" fontId="0" fillId="0" borderId="0" xfId="1" applyNumberFormat="1" applyFont="1" applyAlignment="1">
      <alignment vertical="center"/>
    </xf>
    <xf numFmtId="10" fontId="0" fillId="0" borderId="0" xfId="0" applyNumberFormat="1" applyAlignment="1">
      <alignment vertical="center"/>
    </xf>
    <xf numFmtId="3" fontId="0" fillId="7" borderId="0" xfId="0" applyNumberFormat="1" applyFill="1" applyAlignment="1">
      <alignment vertical="center"/>
    </xf>
    <xf numFmtId="0" fontId="0" fillId="0" borderId="0" xfId="0" applyAlignment="1">
      <alignment horizontal="center"/>
    </xf>
    <xf numFmtId="9" fontId="0" fillId="0" borderId="0" xfId="1" applyFont="1" applyAlignment="1">
      <alignment vertical="center"/>
    </xf>
    <xf numFmtId="1" fontId="0" fillId="0" borderId="1" xfId="0" applyNumberFormat="1" applyBorder="1"/>
    <xf numFmtId="0" fontId="0" fillId="0" borderId="0" xfId="0" applyBorder="1" applyAlignment="1">
      <alignment horizontal="left" vertical="center"/>
    </xf>
    <xf numFmtId="0" fontId="0" fillId="8" borderId="0" xfId="0" applyFill="1"/>
    <xf numFmtId="10" fontId="0" fillId="8" borderId="0" xfId="1" applyNumberFormat="1" applyFont="1" applyFill="1"/>
    <xf numFmtId="168" fontId="0" fillId="0" borderId="0" xfId="0" applyNumberFormat="1"/>
    <xf numFmtId="0" fontId="5" fillId="4" borderId="0" xfId="0" applyFont="1" applyFill="1" applyAlignment="1">
      <alignment vertical="center"/>
    </xf>
    <xf numFmtId="10" fontId="0" fillId="8" borderId="0" xfId="0" applyNumberFormat="1" applyFill="1" applyAlignment="1">
      <alignment vertical="center"/>
    </xf>
    <xf numFmtId="11" fontId="0" fillId="0" borderId="0" xfId="0" applyNumberFormat="1" applyAlignment="1">
      <alignment vertical="center"/>
    </xf>
    <xf numFmtId="2" fontId="0" fillId="0" borderId="1" xfId="0" applyNumberFormat="1" applyBorder="1" applyAlignment="1">
      <alignment vertical="center"/>
    </xf>
    <xf numFmtId="1" fontId="0" fillId="0" borderId="1" xfId="0" applyNumberFormat="1" applyBorder="1" applyAlignment="1">
      <alignment vertical="center"/>
    </xf>
    <xf numFmtId="0" fontId="12" fillId="4" borderId="0" xfId="0" applyFont="1" applyFill="1" applyAlignment="1">
      <alignment vertical="center"/>
    </xf>
    <xf numFmtId="0" fontId="11" fillId="4" borderId="0" xfId="0" applyFont="1" applyFill="1" applyAlignment="1">
      <alignment horizontal="left" vertical="center" indent="1"/>
    </xf>
    <xf numFmtId="0" fontId="11" fillId="4" borderId="0" xfId="0" applyFont="1" applyFill="1" applyAlignment="1">
      <alignment vertical="center"/>
    </xf>
    <xf numFmtId="0" fontId="13" fillId="5" borderId="1" xfId="0" applyFont="1" applyFill="1" applyBorder="1" applyAlignment="1">
      <alignment horizontal="center" vertical="center"/>
    </xf>
    <xf numFmtId="0" fontId="13" fillId="9" borderId="1" xfId="0" applyFont="1" applyFill="1" applyBorder="1" applyAlignment="1">
      <alignment horizontal="center" vertical="center"/>
    </xf>
    <xf numFmtId="0" fontId="14" fillId="0" borderId="0" xfId="0" applyFont="1" applyAlignment="1">
      <alignment vertical="center"/>
    </xf>
    <xf numFmtId="1" fontId="0" fillId="3" borderId="1" xfId="0" applyNumberFormat="1" applyFill="1" applyBorder="1" applyAlignment="1" applyProtection="1">
      <alignment horizontal="center" vertical="center"/>
      <protection locked="0"/>
    </xf>
    <xf numFmtId="0" fontId="14" fillId="0" borderId="0" xfId="0" applyFont="1" applyAlignment="1">
      <alignment horizontal="left" vertical="center"/>
    </xf>
    <xf numFmtId="0" fontId="15" fillId="0" borderId="0" xfId="0" applyFont="1" applyAlignment="1">
      <alignment vertical="center"/>
    </xf>
    <xf numFmtId="0" fontId="14" fillId="0" borderId="0" xfId="0" applyFont="1"/>
    <xf numFmtId="0" fontId="0" fillId="0" borderId="0" xfId="0" applyAlignment="1">
      <alignment horizontal="left" vertical="center" indent="1"/>
    </xf>
    <xf numFmtId="0" fontId="16" fillId="0" borderId="0" xfId="0" applyFont="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3" fontId="8" fillId="0" borderId="0" xfId="0" applyNumberFormat="1" applyFont="1" applyAlignment="1">
      <alignment vertical="center"/>
    </xf>
    <xf numFmtId="0" fontId="0" fillId="0" borderId="0" xfId="0" applyAlignment="1">
      <alignment vertical="top"/>
    </xf>
    <xf numFmtId="3" fontId="0" fillId="0" borderId="10" xfId="0" applyNumberFormat="1" applyBorder="1" applyAlignment="1">
      <alignment horizontal="right" vertical="center"/>
    </xf>
    <xf numFmtId="10" fontId="0" fillId="0" borderId="10" xfId="0" applyNumberFormat="1" applyBorder="1" applyAlignment="1">
      <alignment vertical="center"/>
    </xf>
    <xf numFmtId="4" fontId="0" fillId="0" borderId="10" xfId="0" applyNumberFormat="1" applyBorder="1" applyAlignment="1">
      <alignment horizontal="right" vertical="center"/>
    </xf>
    <xf numFmtId="0" fontId="8" fillId="0" borderId="10" xfId="0" applyFont="1" applyBorder="1" applyAlignment="1">
      <alignment vertical="center"/>
    </xf>
    <xf numFmtId="4" fontId="8" fillId="0" borderId="10" xfId="0" applyNumberFormat="1" applyFont="1" applyBorder="1" applyAlignment="1">
      <alignment vertical="center"/>
    </xf>
    <xf numFmtId="4" fontId="0" fillId="0" borderId="10" xfId="0" applyNumberFormat="1" applyBorder="1" applyAlignment="1">
      <alignment vertical="center"/>
    </xf>
    <xf numFmtId="0" fontId="14" fillId="0" borderId="0" xfId="0" applyFont="1" applyAlignment="1">
      <alignment horizontal="left" vertical="center" indent="1"/>
    </xf>
    <xf numFmtId="0" fontId="2" fillId="0" borderId="0" xfId="0" applyFont="1"/>
    <xf numFmtId="0" fontId="13" fillId="5" borderId="1" xfId="0" applyFont="1" applyFill="1" applyBorder="1" applyAlignment="1">
      <alignment horizontal="center" vertical="center"/>
    </xf>
    <xf numFmtId="0" fontId="13" fillId="9" borderId="1" xfId="0" applyFont="1" applyFill="1" applyBorder="1" applyAlignment="1">
      <alignment horizontal="center" vertical="center"/>
    </xf>
    <xf numFmtId="0" fontId="1" fillId="0" borderId="0" xfId="0" applyFont="1"/>
    <xf numFmtId="0" fontId="0" fillId="10" borderId="0" xfId="0" applyFill="1" applyAlignment="1">
      <alignment vertical="center"/>
    </xf>
    <xf numFmtId="0" fontId="0" fillId="10" borderId="0" xfId="0" applyFill="1"/>
    <xf numFmtId="0" fontId="5" fillId="4" borderId="0" xfId="0" applyFont="1" applyFill="1" applyAlignment="1">
      <alignment horizontal="left" vertical="center" indent="1"/>
    </xf>
    <xf numFmtId="0" fontId="11" fillId="4" borderId="0" xfId="0" applyFont="1" applyFill="1" applyAlignment="1">
      <alignment horizontal="left" vertical="center" indent="2"/>
    </xf>
    <xf numFmtId="0" fontId="11" fillId="4" borderId="0" xfId="0" applyFont="1" applyFill="1" applyAlignment="1">
      <alignment horizontal="right" vertical="center"/>
    </xf>
    <xf numFmtId="0" fontId="11" fillId="4" borderId="0" xfId="0" applyFont="1" applyFill="1" applyAlignment="1">
      <alignment horizontal="right" vertical="center" indent="1"/>
    </xf>
    <xf numFmtId="0" fontId="17" fillId="4" borderId="0" xfId="0" applyFont="1" applyFill="1" applyAlignment="1">
      <alignment vertical="center"/>
    </xf>
    <xf numFmtId="0" fontId="14" fillId="10" borderId="0" xfId="0" applyFont="1" applyFill="1" applyAlignment="1">
      <alignment vertical="center"/>
    </xf>
    <xf numFmtId="0" fontId="2" fillId="0" borderId="10" xfId="0" applyFont="1" applyBorder="1"/>
    <xf numFmtId="3" fontId="2" fillId="0" borderId="10" xfId="0" applyNumberFormat="1" applyFont="1" applyBorder="1"/>
    <xf numFmtId="0" fontId="2" fillId="0" borderId="10" xfId="0" applyFont="1" applyBorder="1" applyAlignment="1">
      <alignment vertical="center"/>
    </xf>
    <xf numFmtId="2" fontId="2" fillId="0" borderId="10" xfId="0" applyNumberFormat="1" applyFont="1" applyBorder="1"/>
    <xf numFmtId="0" fontId="18" fillId="0" borderId="10" xfId="0" applyFont="1" applyBorder="1" applyAlignment="1">
      <alignment vertical="center"/>
    </xf>
    <xf numFmtId="2" fontId="18" fillId="0" borderId="10" xfId="0" applyNumberFormat="1" applyFont="1" applyBorder="1"/>
    <xf numFmtId="0" fontId="19" fillId="0" borderId="0" xfId="0" applyFont="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3" fontId="2" fillId="0" borderId="0" xfId="0" applyNumberFormat="1" applyFont="1" applyAlignment="1">
      <alignment vertical="center"/>
    </xf>
    <xf numFmtId="4" fontId="2" fillId="0" borderId="10" xfId="0" applyNumberFormat="1" applyFont="1" applyBorder="1" applyAlignment="1">
      <alignment horizontal="right" vertical="center"/>
    </xf>
    <xf numFmtId="4" fontId="18" fillId="0" borderId="10" xfId="0" applyNumberFormat="1" applyFont="1" applyBorder="1" applyAlignment="1">
      <alignment vertical="center"/>
    </xf>
    <xf numFmtId="0" fontId="2" fillId="0" borderId="1" xfId="0" applyFont="1" applyBorder="1" applyAlignment="1">
      <alignment vertical="center"/>
    </xf>
    <xf numFmtId="2" fontId="2" fillId="0" borderId="1" xfId="0" applyNumberFormat="1" applyFont="1" applyBorder="1" applyAlignment="1">
      <alignment vertical="center"/>
    </xf>
    <xf numFmtId="0" fontId="2" fillId="2" borderId="1" xfId="0" applyFont="1" applyFill="1" applyBorder="1" applyAlignment="1" applyProtection="1">
      <alignment horizontal="center" vertical="center"/>
      <protection locked="0"/>
    </xf>
    <xf numFmtId="3" fontId="2" fillId="3" borderId="1" xfId="0" applyNumberFormat="1" applyFont="1" applyFill="1" applyBorder="1" applyAlignment="1" applyProtection="1">
      <alignment vertical="center"/>
      <protection locked="0"/>
    </xf>
    <xf numFmtId="0" fontId="2" fillId="0" borderId="0" xfId="0" applyFont="1" applyAlignment="1">
      <alignment horizontal="left" vertical="center"/>
    </xf>
    <xf numFmtId="4" fontId="2" fillId="3" borderId="1" xfId="0" applyNumberFormat="1" applyFont="1" applyFill="1" applyBorder="1" applyAlignment="1" applyProtection="1">
      <alignment vertical="center"/>
      <protection locked="0"/>
    </xf>
    <xf numFmtId="0" fontId="20" fillId="0" borderId="0" xfId="0" quotePrefix="1" applyFont="1" applyAlignment="1">
      <alignment horizontal="right" vertical="center"/>
    </xf>
    <xf numFmtId="0" fontId="21" fillId="0" borderId="0" xfId="0" applyFont="1" applyAlignment="1">
      <alignment vertical="center"/>
    </xf>
    <xf numFmtId="0" fontId="2" fillId="0" borderId="0" xfId="0" applyFont="1" applyAlignment="1">
      <alignment horizontal="center" vertical="center" wrapText="1"/>
    </xf>
    <xf numFmtId="4" fontId="2" fillId="0" borderId="1" xfId="0" applyNumberFormat="1" applyFont="1" applyBorder="1" applyAlignment="1">
      <alignment vertical="center"/>
    </xf>
    <xf numFmtId="3" fontId="2" fillId="0" borderId="3" xfId="0" applyNumberFormat="1" applyFont="1" applyBorder="1" applyAlignment="1">
      <alignment vertical="center"/>
    </xf>
    <xf numFmtId="0" fontId="2" fillId="0" borderId="4" xfId="0" applyFont="1" applyBorder="1" applyAlignment="1">
      <alignment vertical="center"/>
    </xf>
    <xf numFmtId="3" fontId="2" fillId="0" borderId="7" xfId="0" applyNumberFormat="1" applyFont="1" applyBorder="1" applyAlignment="1">
      <alignment vertical="center"/>
    </xf>
    <xf numFmtId="0" fontId="22" fillId="0" borderId="0" xfId="0" applyFont="1" applyAlignment="1">
      <alignment horizontal="center" vertical="center"/>
    </xf>
    <xf numFmtId="0" fontId="2" fillId="0" borderId="7" xfId="0" applyFont="1" applyBorder="1" applyAlignment="1">
      <alignment vertical="center"/>
    </xf>
    <xf numFmtId="0" fontId="2" fillId="0" borderId="0" xfId="0" applyFont="1" applyAlignment="1">
      <alignment horizontal="right" vertical="center"/>
    </xf>
    <xf numFmtId="9" fontId="2" fillId="3" borderId="1" xfId="1" applyNumberFormat="1" applyFont="1" applyFill="1" applyBorder="1" applyAlignment="1" applyProtection="1">
      <alignment vertical="center"/>
      <protection locked="0"/>
    </xf>
    <xf numFmtId="0" fontId="2" fillId="0" borderId="0" xfId="0" applyFont="1" applyAlignment="1">
      <alignment horizontal="center" vertical="center"/>
    </xf>
    <xf numFmtId="0" fontId="21" fillId="0" borderId="0" xfId="0" applyFont="1" applyAlignment="1">
      <alignment horizontal="center" vertical="center"/>
    </xf>
    <xf numFmtId="0" fontId="21" fillId="0" borderId="0" xfId="0" quotePrefix="1" applyFont="1" applyAlignment="1">
      <alignment vertical="center"/>
    </xf>
    <xf numFmtId="1" fontId="2" fillId="3" borderId="1" xfId="0" applyNumberFormat="1" applyFont="1" applyFill="1" applyBorder="1" applyAlignment="1" applyProtection="1">
      <alignment horizontal="center" vertical="center"/>
      <protection locked="0"/>
    </xf>
    <xf numFmtId="3" fontId="2" fillId="0" borderId="1" xfId="0" applyNumberFormat="1" applyFont="1" applyBorder="1" applyAlignment="1">
      <alignment vertical="center"/>
    </xf>
    <xf numFmtId="0" fontId="2" fillId="2" borderId="4" xfId="0" applyFont="1" applyFill="1" applyBorder="1" applyAlignment="1" applyProtection="1">
      <alignment horizontal="center" vertical="center"/>
      <protection locked="0"/>
    </xf>
    <xf numFmtId="3" fontId="2" fillId="0" borderId="10" xfId="0" applyNumberFormat="1" applyFont="1" applyBorder="1" applyAlignment="1">
      <alignment vertical="center"/>
    </xf>
    <xf numFmtId="2" fontId="2" fillId="0" borderId="10" xfId="0" applyNumberFormat="1" applyFont="1" applyBorder="1" applyAlignment="1">
      <alignment horizontal="right" vertical="center"/>
    </xf>
    <xf numFmtId="2" fontId="18" fillId="0" borderId="10" xfId="0" applyNumberFormat="1" applyFont="1" applyBorder="1" applyAlignment="1">
      <alignment vertical="center"/>
    </xf>
    <xf numFmtId="2" fontId="0" fillId="0" borderId="10" xfId="0" applyNumberFormat="1"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xf>
    <xf numFmtId="0" fontId="14" fillId="0" borderId="1" xfId="0" applyFont="1" applyBorder="1" applyAlignment="1">
      <alignment horizontal="left" vertical="center"/>
    </xf>
    <xf numFmtId="0" fontId="11" fillId="2" borderId="1" xfId="0" applyFont="1" applyFill="1" applyBorder="1" applyAlignment="1">
      <alignment horizontal="center" vertical="center"/>
    </xf>
    <xf numFmtId="0" fontId="13" fillId="5" borderId="1" xfId="0" applyFont="1" applyFill="1" applyBorder="1" applyAlignment="1">
      <alignment horizontal="center" vertical="center"/>
    </xf>
    <xf numFmtId="0" fontId="13" fillId="9" borderId="1" xfId="0" applyFont="1" applyFill="1" applyBorder="1" applyAlignment="1">
      <alignment horizontal="center" vertical="center"/>
    </xf>
    <xf numFmtId="0" fontId="2" fillId="0" borderId="5" xfId="0" applyFont="1" applyBorder="1" applyAlignment="1">
      <alignment horizontal="center" vertical="center"/>
    </xf>
    <xf numFmtId="0" fontId="2" fillId="2" borderId="1" xfId="0" applyFont="1" applyFill="1" applyBorder="1" applyAlignment="1" applyProtection="1">
      <alignment horizontal="left" vertical="center"/>
      <protection locked="0"/>
    </xf>
    <xf numFmtId="0" fontId="2" fillId="0" borderId="1" xfId="0" applyFont="1" applyBorder="1" applyAlignment="1">
      <alignment horizontal="left" vertical="center"/>
    </xf>
    <xf numFmtId="0" fontId="2" fillId="3" borderId="1" xfId="0" applyNumberFormat="1"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2" fillId="3" borderId="2" xfId="0" applyNumberFormat="1" applyFont="1" applyFill="1" applyBorder="1" applyAlignment="1" applyProtection="1">
      <alignment horizontal="left" vertical="center"/>
      <protection locked="0"/>
    </xf>
    <xf numFmtId="0" fontId="2" fillId="3" borderId="3" xfId="0" applyNumberFormat="1" applyFont="1" applyFill="1" applyBorder="1" applyAlignment="1" applyProtection="1">
      <alignment horizontal="left" vertical="center"/>
      <protection locked="0"/>
    </xf>
    <xf numFmtId="0" fontId="2" fillId="3" borderId="4" xfId="0" applyNumberFormat="1" applyFont="1" applyFill="1" applyBorder="1" applyAlignment="1" applyProtection="1">
      <alignment horizontal="left" vertical="center"/>
      <protection locked="0"/>
    </xf>
    <xf numFmtId="0" fontId="2" fillId="3" borderId="2" xfId="0" applyNumberFormat="1" applyFont="1" applyFill="1" applyBorder="1" applyAlignment="1" applyProtection="1">
      <alignment vertical="center"/>
      <protection locked="0"/>
    </xf>
    <xf numFmtId="0" fontId="2" fillId="3" borderId="3" xfId="0" applyNumberFormat="1" applyFont="1" applyFill="1" applyBorder="1" applyAlignment="1" applyProtection="1">
      <alignment vertical="center"/>
      <protection locked="0"/>
    </xf>
    <xf numFmtId="0" fontId="2" fillId="3" borderId="4" xfId="0" applyNumberFormat="1" applyFont="1" applyFill="1" applyBorder="1" applyAlignment="1" applyProtection="1">
      <alignment vertical="center"/>
      <protection locked="0"/>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3" fontId="2" fillId="0" borderId="6" xfId="0" applyNumberFormat="1" applyFont="1" applyBorder="1" applyAlignment="1">
      <alignment horizontal="center" vertical="center"/>
    </xf>
    <xf numFmtId="3" fontId="2" fillId="0" borderId="9" xfId="0" applyNumberFormat="1" applyFont="1" applyBorder="1" applyAlignment="1">
      <alignment horizontal="center" vertical="center"/>
    </xf>
    <xf numFmtId="0" fontId="2" fillId="0" borderId="8" xfId="0" applyFont="1" applyBorder="1" applyAlignment="1">
      <alignment horizontal="center" vertical="center"/>
    </xf>
    <xf numFmtId="0" fontId="2" fillId="0" borderId="1" xfId="0" applyFont="1" applyFill="1" applyBorder="1" applyAlignment="1">
      <alignment horizontal="left" vertical="center"/>
    </xf>
    <xf numFmtId="0" fontId="2" fillId="0" borderId="5" xfId="0" applyFont="1" applyBorder="1" applyAlignment="1">
      <alignment horizontal="center" vertical="center" wrapText="1"/>
    </xf>
    <xf numFmtId="0" fontId="2" fillId="0" borderId="1" xfId="0" applyFont="1" applyFill="1" applyBorder="1" applyAlignment="1">
      <alignment horizontal="left" vertical="center" wrapText="1"/>
    </xf>
    <xf numFmtId="4" fontId="0" fillId="3" borderId="1" xfId="0" applyNumberFormat="1" applyFill="1" applyBorder="1" applyAlignment="1" applyProtection="1">
      <alignment horizontal="right" vertical="center"/>
      <protection locked="0"/>
    </xf>
    <xf numFmtId="0" fontId="0" fillId="2" borderId="1" xfId="0" applyFill="1" applyBorder="1" applyAlignment="1" applyProtection="1">
      <alignment horizontal="center" vertical="center"/>
      <protection locked="0"/>
    </xf>
    <xf numFmtId="0" fontId="0" fillId="5" borderId="1" xfId="0" applyNumberFormat="1" applyFill="1" applyBorder="1" applyAlignment="1" applyProtection="1">
      <alignment horizontal="center" vertical="center"/>
      <protection locked="0"/>
    </xf>
    <xf numFmtId="0" fontId="0" fillId="0" borderId="1" xfId="0" applyBorder="1" applyAlignment="1">
      <alignment horizont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xf>
    <xf numFmtId="1" fontId="0" fillId="0" borderId="0" xfId="0" applyNumberFormat="1" applyAlignment="1">
      <alignment horizontal="center"/>
    </xf>
    <xf numFmtId="0" fontId="0" fillId="0" borderId="10" xfId="0" applyBorder="1" applyAlignment="1">
      <alignment horizontal="left" vertical="center" wrapText="1"/>
    </xf>
    <xf numFmtId="0" fontId="11" fillId="4" borderId="0" xfId="0" applyFont="1" applyFill="1" applyAlignment="1">
      <alignment horizontal="center" vertical="center"/>
    </xf>
  </cellXfs>
  <cellStyles count="3">
    <cellStyle name="Enllaç" xfId="2" builtinId="8"/>
    <cellStyle name="Normal" xfId="0" builtinId="0"/>
    <cellStyle name="Percentatge" xfId="1" builtinId="5"/>
  </cellStyles>
  <dxfs count="8">
    <dxf>
      <font>
        <color rgb="FF006100"/>
      </font>
      <fill>
        <patternFill>
          <bgColor rgb="FFC6EFCE"/>
        </patternFill>
      </fill>
    </dxf>
    <dxf>
      <font>
        <color rgb="FF006100"/>
      </font>
      <fill>
        <patternFill>
          <bgColor rgb="FFC6EFCE"/>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DD39B"/>
      <color rgb="FFFFAFAF"/>
      <color rgb="FFFF1919"/>
      <color rgb="FF7A0000"/>
      <color rgb="FF4C21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ES"/>
              <a:t>EmisSIONS Del cat PER ABAST</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ES"/>
        </a:p>
      </c:txPr>
    </c:title>
    <c:autoTitleDeleted val="0"/>
    <c:plotArea>
      <c:layout/>
      <c:pieChart>
        <c:varyColors val="1"/>
        <c:ser>
          <c:idx val="0"/>
          <c:order val="0"/>
          <c:dPt>
            <c:idx val="0"/>
            <c:bubble3D val="0"/>
            <c:spPr>
              <a:solidFill>
                <a:srgbClr val="7030A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2-F769-4997-9AC3-281EEB01EB0A}"/>
              </c:ext>
            </c:extLst>
          </c:dPt>
          <c:dPt>
            <c:idx val="1"/>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6-F769-4997-9AC3-281EEB01EB0A}"/>
              </c:ext>
            </c:extLst>
          </c:dPt>
          <c:dPt>
            <c:idx val="2"/>
            <c:bubble3D val="0"/>
            <c:spPr>
              <a:solidFill>
                <a:schemeClr val="accent6"/>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8-F769-4997-9AC3-281EEB01EB0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HC_CAT!$D$13:$D$15</c:f>
              <c:strCache>
                <c:ptCount val="3"/>
                <c:pt idx="0">
                  <c:v>Abast 1</c:v>
                </c:pt>
                <c:pt idx="1">
                  <c:v>Abast 2</c:v>
                </c:pt>
                <c:pt idx="2">
                  <c:v>Abast 3</c:v>
                </c:pt>
              </c:strCache>
            </c:strRef>
          </c:cat>
          <c:val>
            <c:numRef>
              <c:f>HC_CAT!$H$13:$H$15</c:f>
              <c:numCache>
                <c:formatCode>#,##0</c:formatCode>
                <c:ptCount val="3"/>
                <c:pt idx="0">
                  <c:v>0</c:v>
                </c:pt>
                <c:pt idx="1">
                  <c:v>0</c:v>
                </c:pt>
                <c:pt idx="2">
                  <c:v>0</c:v>
                </c:pt>
              </c:numCache>
            </c:numRef>
          </c:val>
          <c:extLst>
            <c:ext xmlns:c16="http://schemas.microsoft.com/office/drawing/2014/chart" uri="{C3380CC4-5D6E-409C-BE32-E72D297353CC}">
              <c16:uniqueId val="{00000000-F769-4997-9AC3-281EEB01EB0A}"/>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s-ES" sz="1400" b="1">
                <a:latin typeface="+mn-lt"/>
              </a:rPr>
              <a:t>EMISSIONs</a:t>
            </a:r>
            <a:r>
              <a:rPr lang="es-ES" sz="1400" b="1" baseline="0">
                <a:latin typeface="+mn-lt"/>
              </a:rPr>
              <a:t> DEL CAT POR GRUPS DE CATEGORIES AMBIENTALS (kg CO</a:t>
            </a:r>
            <a:r>
              <a:rPr lang="es-ES" sz="1400" b="1" baseline="-25000">
                <a:latin typeface="+mn-lt"/>
              </a:rPr>
              <a:t>2</a:t>
            </a:r>
            <a:r>
              <a:rPr lang="es-ES" sz="1400" b="1" baseline="0">
                <a:latin typeface="+mn-lt"/>
              </a:rPr>
              <a:t> eq)</a:t>
            </a:r>
            <a:endParaRPr lang="es-ES" sz="1400" b="1">
              <a:latin typeface="+mn-lt"/>
            </a:endParaRP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es-ES"/>
        </a:p>
      </c:txPr>
    </c:title>
    <c:autoTitleDeleted val="0"/>
    <c:plotArea>
      <c:layout/>
      <c:barChart>
        <c:barDir val="col"/>
        <c:grouping val="stacked"/>
        <c:varyColors val="0"/>
        <c:ser>
          <c:idx val="0"/>
          <c:order val="0"/>
          <c:tx>
            <c:strRef>
              <c:f>HC_CAT!$H$59</c:f>
              <c:strCache>
                <c:ptCount val="1"/>
                <c:pt idx="0">
                  <c:v>Abast 1</c:v>
                </c:pt>
              </c:strCache>
            </c:strRef>
          </c:tx>
          <c:spPr>
            <a:solidFill>
              <a:schemeClr val="accent1"/>
            </a:solidFill>
            <a:ln>
              <a:noFill/>
            </a:ln>
            <a:effectLst/>
          </c:spPr>
          <c:invertIfNegative val="0"/>
          <c:val>
            <c:numRef>
              <c:f>[0]!G_2_SERIE1</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[0]!G_2_EJE</c15:sqref>
                        </c15:formulaRef>
                      </c:ext>
                    </c:extLst>
                  </c:multiLvlStrRef>
                </c15:cat>
              </c15:filteredCategoryTitle>
            </c:ext>
            <c:ext xmlns:c16="http://schemas.microsoft.com/office/drawing/2014/chart" uri="{C3380CC4-5D6E-409C-BE32-E72D297353CC}">
              <c16:uniqueId val="{00000000-E503-450C-AE41-2D8B3881C323}"/>
            </c:ext>
          </c:extLst>
        </c:ser>
        <c:ser>
          <c:idx val="1"/>
          <c:order val="1"/>
          <c:tx>
            <c:strRef>
              <c:f>HC_CAT!$I$59</c:f>
              <c:strCache>
                <c:ptCount val="1"/>
                <c:pt idx="0">
                  <c:v>Abast 2</c:v>
                </c:pt>
              </c:strCache>
            </c:strRef>
          </c:tx>
          <c:spPr>
            <a:solidFill>
              <a:schemeClr val="accent2"/>
            </a:solidFill>
            <a:ln>
              <a:noFill/>
            </a:ln>
            <a:effectLst/>
          </c:spPr>
          <c:invertIfNegative val="0"/>
          <c:val>
            <c:numRef>
              <c:f>[0]!G_2_SERIE2</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[0]!G_2_EJE</c15:sqref>
                        </c15:formulaRef>
                      </c:ext>
                    </c:extLst>
                  </c:multiLvlStrRef>
                </c15:cat>
              </c15:filteredCategoryTitle>
            </c:ext>
            <c:ext xmlns:c16="http://schemas.microsoft.com/office/drawing/2014/chart" uri="{C3380CC4-5D6E-409C-BE32-E72D297353CC}">
              <c16:uniqueId val="{00000001-E503-450C-AE41-2D8B3881C323}"/>
            </c:ext>
          </c:extLst>
        </c:ser>
        <c:ser>
          <c:idx val="2"/>
          <c:order val="2"/>
          <c:tx>
            <c:strRef>
              <c:f>HC_CAT!$J$59</c:f>
              <c:strCache>
                <c:ptCount val="1"/>
                <c:pt idx="0">
                  <c:v>Abast 3</c:v>
                </c:pt>
              </c:strCache>
            </c:strRef>
          </c:tx>
          <c:spPr>
            <a:solidFill>
              <a:schemeClr val="accent3"/>
            </a:solidFill>
            <a:ln>
              <a:noFill/>
            </a:ln>
            <a:effectLst/>
          </c:spPr>
          <c:invertIfNegative val="0"/>
          <c:val>
            <c:numRef>
              <c:f>[0]!G_2_SERIE3</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[0]!G_2_EJE</c15:sqref>
                        </c15:formulaRef>
                      </c:ext>
                    </c:extLst>
                  </c:multiLvlStrRef>
                </c15:cat>
              </c15:filteredCategoryTitle>
            </c:ext>
            <c:ext xmlns:c16="http://schemas.microsoft.com/office/drawing/2014/chart" uri="{C3380CC4-5D6E-409C-BE32-E72D297353CC}">
              <c16:uniqueId val="{00000002-E503-450C-AE41-2D8B3881C323}"/>
            </c:ext>
          </c:extLst>
        </c:ser>
        <c:dLbls>
          <c:showLegendKey val="0"/>
          <c:showVal val="0"/>
          <c:showCatName val="0"/>
          <c:showSerName val="0"/>
          <c:showPercent val="0"/>
          <c:showBubbleSize val="0"/>
        </c:dLbls>
        <c:gapWidth val="150"/>
        <c:overlap val="100"/>
        <c:axId val="1436770719"/>
        <c:axId val="1436770303"/>
      </c:barChart>
      <c:catAx>
        <c:axId val="143677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1436770303"/>
        <c:crosses val="autoZero"/>
        <c:auto val="1"/>
        <c:lblAlgn val="ctr"/>
        <c:lblOffset val="100"/>
        <c:noMultiLvlLbl val="0"/>
      </c:catAx>
      <c:valAx>
        <c:axId val="1436770303"/>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36770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tx1">
                    <a:lumMod val="65000"/>
                    <a:lumOff val="35000"/>
                  </a:schemeClr>
                </a:solidFill>
                <a:latin typeface="+mn-lt"/>
                <a:ea typeface="+mj-ea"/>
                <a:cs typeface="+mj-cs"/>
              </a:defRPr>
            </a:pPr>
            <a:r>
              <a:rPr lang="es-ES" sz="1400" b="1">
                <a:latin typeface="+mn-lt"/>
              </a:rPr>
              <a:t>EMISSIONS DEL CAT PER FAMÍLIES D’ASPECTES AMBIENTALS (kg CO</a:t>
            </a:r>
            <a:r>
              <a:rPr lang="es-ES" sz="1400" b="1" baseline="-25000">
                <a:latin typeface="+mn-lt"/>
              </a:rPr>
              <a:t>2</a:t>
            </a:r>
            <a:r>
              <a:rPr lang="es-ES" sz="1400" b="1">
                <a:latin typeface="+mn-lt"/>
              </a:rPr>
              <a:t> eq)</a:t>
            </a:r>
          </a:p>
        </c:rich>
      </c:tx>
      <c:layout>
        <c:manualLayout>
          <c:xMode val="edge"/>
          <c:yMode val="edge"/>
          <c:x val="0.15723260002335773"/>
          <c:y val="1.2598425196850394E-2"/>
        </c:manualLayout>
      </c:layout>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tx1">
                  <a:lumMod val="65000"/>
                  <a:lumOff val="35000"/>
                </a:schemeClr>
              </a:solidFill>
              <a:latin typeface="+mn-lt"/>
              <a:ea typeface="+mj-ea"/>
              <a:cs typeface="+mj-cs"/>
            </a:defRPr>
          </a:pPr>
          <a:endParaRPr lang="es-ES"/>
        </a:p>
      </c:txPr>
    </c:title>
    <c:autoTitleDeleted val="0"/>
    <c:plotArea>
      <c:layout/>
      <c:barChart>
        <c:barDir val="col"/>
        <c:grouping val="stacked"/>
        <c:varyColors val="0"/>
        <c:ser>
          <c:idx val="1"/>
          <c:order val="0"/>
          <c:tx>
            <c:strRef>
              <c:f>HC_CAT!$F$108</c:f>
              <c:strCache>
                <c:ptCount val="1"/>
                <c:pt idx="0">
                  <c:v>Abast 1</c:v>
                </c:pt>
              </c:strCache>
            </c:strRef>
          </c:tx>
          <c:spPr>
            <a:solidFill>
              <a:srgbClr val="7030A0"/>
            </a:solidFill>
            <a:ln w="25400">
              <a:solidFill>
                <a:srgbClr val="4C216D"/>
              </a:solidFill>
            </a:ln>
            <a:effectLst/>
          </c:spPr>
          <c:invertIfNegative val="0"/>
          <c:cat>
            <c:strRef>
              <c:f>HC_CAT!$E$109:$E$125</c:f>
              <c:strCache>
                <c:ptCount val="17"/>
                <c:pt idx="0">
                  <c:v>Electricitat</c:v>
                </c:pt>
                <c:pt idx="1">
                  <c:v>Consum d'energia</c:v>
                </c:pt>
                <c:pt idx="2">
                  <c:v>Emissions de combustió d'energia</c:v>
                </c:pt>
                <c:pt idx="3">
                  <c:v>Aigua</c:v>
                </c:pt>
                <c:pt idx="4">
                  <c:v>Consumibles i materials auxiliars</c:v>
                </c:pt>
                <c:pt idx="5">
                  <c:v>Consum de refrigerants</c:v>
                </c:pt>
                <c:pt idx="6">
                  <c:v>Emissions de refrigerants</c:v>
                </c:pt>
                <c:pt idx="7">
                  <c:v>Residus perillosos</c:v>
                </c:pt>
                <c:pt idx="8">
                  <c:v>Residus no perillosos</c:v>
                </c:pt>
                <c:pt idx="9">
                  <c:v>Aigües residuals</c:v>
                </c:pt>
                <c:pt idx="10">
                  <c:v>Transport de vehicles</c:v>
                </c:pt>
                <c:pt idx="11">
                  <c:v>Transport de consumibles i materials auxiliars</c:v>
                </c:pt>
                <c:pt idx="12">
                  <c:v>Transport d'energia</c:v>
                </c:pt>
                <c:pt idx="13">
                  <c:v>Transport de refrigerants</c:v>
                </c:pt>
                <c:pt idx="14">
                  <c:v>Transport de residus perillosos</c:v>
                </c:pt>
                <c:pt idx="15">
                  <c:v>Transport de residus no perillosos</c:v>
                </c:pt>
                <c:pt idx="16">
                  <c:v>Transport de peces recuperades</c:v>
                </c:pt>
              </c:strCache>
            </c:strRef>
          </c:cat>
          <c:val>
            <c:numRef>
              <c:f>HC_CAT!$F$109:$F$125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228F-4459-99B8-A4A7A30FEC0E}"/>
            </c:ext>
          </c:extLst>
        </c:ser>
        <c:ser>
          <c:idx val="2"/>
          <c:order val="1"/>
          <c:tx>
            <c:strRef>
              <c:f>HC_CAT!$G$108</c:f>
              <c:strCache>
                <c:ptCount val="1"/>
                <c:pt idx="0">
                  <c:v>Abast 2</c:v>
                </c:pt>
              </c:strCache>
            </c:strRef>
          </c:tx>
          <c:spPr>
            <a:solidFill>
              <a:schemeClr val="accent1"/>
            </a:solidFill>
            <a:ln w="25400">
              <a:solidFill>
                <a:schemeClr val="accent1">
                  <a:lumMod val="75000"/>
                </a:schemeClr>
              </a:solidFill>
            </a:ln>
            <a:effectLst/>
          </c:spPr>
          <c:invertIfNegative val="0"/>
          <c:cat>
            <c:strRef>
              <c:f>HC_CAT!$E$109:$E$125</c:f>
              <c:strCache>
                <c:ptCount val="17"/>
                <c:pt idx="0">
                  <c:v>Electricitat</c:v>
                </c:pt>
                <c:pt idx="1">
                  <c:v>Consum d'energia</c:v>
                </c:pt>
                <c:pt idx="2">
                  <c:v>Emissions de combustió d'energia</c:v>
                </c:pt>
                <c:pt idx="3">
                  <c:v>Aigua</c:v>
                </c:pt>
                <c:pt idx="4">
                  <c:v>Consumibles i materials auxiliars</c:v>
                </c:pt>
                <c:pt idx="5">
                  <c:v>Consum de refrigerants</c:v>
                </c:pt>
                <c:pt idx="6">
                  <c:v>Emissions de refrigerants</c:v>
                </c:pt>
                <c:pt idx="7">
                  <c:v>Residus perillosos</c:v>
                </c:pt>
                <c:pt idx="8">
                  <c:v>Residus no perillosos</c:v>
                </c:pt>
                <c:pt idx="9">
                  <c:v>Aigües residuals</c:v>
                </c:pt>
                <c:pt idx="10">
                  <c:v>Transport de vehicles</c:v>
                </c:pt>
                <c:pt idx="11">
                  <c:v>Transport de consumibles i materials auxiliars</c:v>
                </c:pt>
                <c:pt idx="12">
                  <c:v>Transport d'energia</c:v>
                </c:pt>
                <c:pt idx="13">
                  <c:v>Transport de refrigerants</c:v>
                </c:pt>
                <c:pt idx="14">
                  <c:v>Transport de residus perillosos</c:v>
                </c:pt>
                <c:pt idx="15">
                  <c:v>Transport de residus no perillosos</c:v>
                </c:pt>
                <c:pt idx="16">
                  <c:v>Transport de peces recuperades</c:v>
                </c:pt>
              </c:strCache>
            </c:strRef>
          </c:cat>
          <c:val>
            <c:numRef>
              <c:f>HC_CAT!$G$109:$G$125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228F-4459-99B8-A4A7A30FEC0E}"/>
            </c:ext>
          </c:extLst>
        </c:ser>
        <c:ser>
          <c:idx val="0"/>
          <c:order val="2"/>
          <c:tx>
            <c:strRef>
              <c:f>HC_CAT!$H$108</c:f>
              <c:strCache>
                <c:ptCount val="1"/>
                <c:pt idx="0">
                  <c:v>Abast 3</c:v>
                </c:pt>
              </c:strCache>
            </c:strRef>
          </c:tx>
          <c:spPr>
            <a:solidFill>
              <a:schemeClr val="accent6"/>
            </a:solidFill>
            <a:ln w="25400">
              <a:solidFill>
                <a:srgbClr val="00B050"/>
              </a:solidFill>
            </a:ln>
            <a:effectLst/>
          </c:spPr>
          <c:invertIfNegative val="0"/>
          <c:cat>
            <c:strRef>
              <c:f>HC_CAT!$E$109:$E$125</c:f>
              <c:strCache>
                <c:ptCount val="17"/>
                <c:pt idx="0">
                  <c:v>Electricitat</c:v>
                </c:pt>
                <c:pt idx="1">
                  <c:v>Consum d'energia</c:v>
                </c:pt>
                <c:pt idx="2">
                  <c:v>Emissions de combustió d'energia</c:v>
                </c:pt>
                <c:pt idx="3">
                  <c:v>Aigua</c:v>
                </c:pt>
                <c:pt idx="4">
                  <c:v>Consumibles i materials auxiliars</c:v>
                </c:pt>
                <c:pt idx="5">
                  <c:v>Consum de refrigerants</c:v>
                </c:pt>
                <c:pt idx="6">
                  <c:v>Emissions de refrigerants</c:v>
                </c:pt>
                <c:pt idx="7">
                  <c:v>Residus perillosos</c:v>
                </c:pt>
                <c:pt idx="8">
                  <c:v>Residus no perillosos</c:v>
                </c:pt>
                <c:pt idx="9">
                  <c:v>Aigües residuals</c:v>
                </c:pt>
                <c:pt idx="10">
                  <c:v>Transport de vehicles</c:v>
                </c:pt>
                <c:pt idx="11">
                  <c:v>Transport de consumibles i materials auxiliars</c:v>
                </c:pt>
                <c:pt idx="12">
                  <c:v>Transport d'energia</c:v>
                </c:pt>
                <c:pt idx="13">
                  <c:v>Transport de refrigerants</c:v>
                </c:pt>
                <c:pt idx="14">
                  <c:v>Transport de residus perillosos</c:v>
                </c:pt>
                <c:pt idx="15">
                  <c:v>Transport de residus no perillosos</c:v>
                </c:pt>
                <c:pt idx="16">
                  <c:v>Transport de peces recuperades</c:v>
                </c:pt>
              </c:strCache>
            </c:strRef>
          </c:cat>
          <c:val>
            <c:numRef>
              <c:f>HC_CAT!$H$109:$H$125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E503-450C-AE41-2D8B3881C323}"/>
            </c:ext>
          </c:extLst>
        </c:ser>
        <c:dLbls>
          <c:showLegendKey val="0"/>
          <c:showVal val="0"/>
          <c:showCatName val="0"/>
          <c:showSerName val="0"/>
          <c:showPercent val="0"/>
          <c:showBubbleSize val="0"/>
        </c:dLbls>
        <c:gapWidth val="150"/>
        <c:overlap val="100"/>
        <c:axId val="1436770719"/>
        <c:axId val="1436770303"/>
      </c:barChart>
      <c:catAx>
        <c:axId val="143677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1436770303"/>
        <c:crosses val="autoZero"/>
        <c:auto val="1"/>
        <c:lblAlgn val="ctr"/>
        <c:lblOffset val="100"/>
        <c:noMultiLvlLbl val="0"/>
      </c:catAx>
      <c:valAx>
        <c:axId val="1436770303"/>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36770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ES"/>
              <a:t>EMISSIONS DEL SERVEI PER FASES DE CICLE DE VIDA</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ES"/>
        </a:p>
      </c:txPr>
    </c:title>
    <c:autoTitleDeleted val="0"/>
    <c:plotArea>
      <c:layout/>
      <c:pieChart>
        <c:varyColors val="1"/>
        <c:ser>
          <c:idx val="0"/>
          <c:order val="0"/>
          <c:dPt>
            <c:idx val="0"/>
            <c:bubble3D val="0"/>
            <c:spPr>
              <a:solidFill>
                <a:srgbClr val="C0000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6B6B-46E5-978C-621A8CCF998B}"/>
              </c:ext>
            </c:extLst>
          </c:dPt>
          <c:dPt>
            <c:idx val="1"/>
            <c:bubble3D val="0"/>
            <c:spPr>
              <a:solidFill>
                <a:srgbClr val="FFC00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6B6B-46E5-978C-621A8CCF998B}"/>
              </c:ext>
            </c:extLst>
          </c:dPt>
          <c:dPt>
            <c:idx val="2"/>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6B6B-46E5-978C-621A8CCF998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HC_SERV!$D$24:$D$26</c:f>
              <c:strCache>
                <c:ptCount val="3"/>
                <c:pt idx="0">
                  <c:v>Extracció i producció de Mat. Auxiliars</c:v>
                </c:pt>
                <c:pt idx="1">
                  <c:v>Transports Aigües Amunt (Mat. Aux., Energia i Vehicles)</c:v>
                </c:pt>
                <c:pt idx="2">
                  <c:v>Producció</c:v>
                </c:pt>
              </c:strCache>
            </c:strRef>
          </c:cat>
          <c:val>
            <c:numRef>
              <c:f>HC_SERV!$H$24:$H$26</c:f>
              <c:numCache>
                <c:formatCode>0.00</c:formatCode>
                <c:ptCount val="3"/>
                <c:pt idx="0">
                  <c:v>0</c:v>
                </c:pt>
                <c:pt idx="1">
                  <c:v>0</c:v>
                </c:pt>
                <c:pt idx="2">
                  <c:v>0</c:v>
                </c:pt>
              </c:numCache>
            </c:numRef>
          </c:val>
          <c:extLst>
            <c:ext xmlns:c16="http://schemas.microsoft.com/office/drawing/2014/chart" uri="{C3380CC4-5D6E-409C-BE32-E72D297353CC}">
              <c16:uniqueId val="{00000006-6B6B-46E5-978C-621A8CCF998B}"/>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tx1">
                    <a:lumMod val="65000"/>
                    <a:lumOff val="35000"/>
                  </a:schemeClr>
                </a:solidFill>
                <a:latin typeface="+mn-lt"/>
                <a:ea typeface="+mj-ea"/>
                <a:cs typeface="+mj-cs"/>
              </a:defRPr>
            </a:pPr>
            <a:r>
              <a:rPr lang="es-ES" sz="1400" b="1" i="0" u="none" strike="noStrike" cap="none" normalizeH="0" baseline="0">
                <a:effectLst/>
              </a:rPr>
              <a:t>EMISSIONS DEL SERVEI PER FAMÍLIES D’ASPECTES AMBIENTALS </a:t>
            </a:r>
            <a:r>
              <a:rPr lang="es-ES" sz="1400" b="1" i="0" u="none" strike="noStrike" cap="none" normalizeH="0" baseline="0"/>
              <a:t>(kg CO</a:t>
            </a:r>
            <a:r>
              <a:rPr lang="es-ES" sz="1400" b="1" i="0" u="none" strike="noStrike" cap="none" normalizeH="0" baseline="-25000"/>
              <a:t>2</a:t>
            </a:r>
            <a:r>
              <a:rPr lang="es-ES" sz="1400" b="1" i="0" u="none" strike="noStrike" cap="none" normalizeH="0" baseline="0"/>
              <a:t>eq)</a:t>
            </a:r>
            <a:endParaRPr lang="es-ES" sz="1400" b="1">
              <a:latin typeface="+mn-lt"/>
            </a:endParaRP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tx1">
                  <a:lumMod val="65000"/>
                  <a:lumOff val="35000"/>
                </a:schemeClr>
              </a:solidFill>
              <a:latin typeface="+mn-lt"/>
              <a:ea typeface="+mj-ea"/>
              <a:cs typeface="+mj-cs"/>
            </a:defRPr>
          </a:pPr>
          <a:endParaRPr lang="es-ES"/>
        </a:p>
      </c:txPr>
    </c:title>
    <c:autoTitleDeleted val="0"/>
    <c:plotArea>
      <c:layout/>
      <c:barChart>
        <c:barDir val="col"/>
        <c:grouping val="stacked"/>
        <c:varyColors val="0"/>
        <c:ser>
          <c:idx val="1"/>
          <c:order val="0"/>
          <c:tx>
            <c:strRef>
              <c:f>HC_SERV!$F$60</c:f>
              <c:strCache>
                <c:ptCount val="1"/>
                <c:pt idx="0">
                  <c:v>Extracció i producció de Mat. Auxiliars</c:v>
                </c:pt>
              </c:strCache>
            </c:strRef>
          </c:tx>
          <c:spPr>
            <a:solidFill>
              <a:srgbClr val="C00000"/>
            </a:solidFill>
            <a:ln w="25400">
              <a:solidFill>
                <a:srgbClr val="7A0000"/>
              </a:solidFill>
            </a:ln>
            <a:effectLst/>
          </c:spPr>
          <c:invertIfNegative val="0"/>
          <c:cat>
            <c:strRef>
              <c:f>HC_SERV!$E$61:$E$76</c:f>
              <c:strCache>
                <c:ptCount val="16"/>
                <c:pt idx="0">
                  <c:v>Electricitat</c:v>
                </c:pt>
                <c:pt idx="1">
                  <c:v>Consum d'energia</c:v>
                </c:pt>
                <c:pt idx="2">
                  <c:v>Emissions de combustió d'energia</c:v>
                </c:pt>
                <c:pt idx="3">
                  <c:v>Aigua</c:v>
                </c:pt>
                <c:pt idx="4">
                  <c:v>Consumibles i materials auxiliars</c:v>
                </c:pt>
                <c:pt idx="5">
                  <c:v>Consum de refrigerants</c:v>
                </c:pt>
                <c:pt idx="6">
                  <c:v>Emissions de refrigerants</c:v>
                </c:pt>
                <c:pt idx="7">
                  <c:v>Residus perillosos</c:v>
                </c:pt>
                <c:pt idx="8">
                  <c:v>Residus no perillosos</c:v>
                </c:pt>
                <c:pt idx="9">
                  <c:v>Aigües residuals</c:v>
                </c:pt>
                <c:pt idx="10">
                  <c:v>Transport de vehicles</c:v>
                </c:pt>
                <c:pt idx="11">
                  <c:v>Transport de consumibles i materials auxiliars</c:v>
                </c:pt>
                <c:pt idx="12">
                  <c:v>Transport d'energia</c:v>
                </c:pt>
                <c:pt idx="13">
                  <c:v>Transport de refrigerants</c:v>
                </c:pt>
                <c:pt idx="14">
                  <c:v>Transport de residus perillosos</c:v>
                </c:pt>
                <c:pt idx="15">
                  <c:v>Transport de residus no perillosos</c:v>
                </c:pt>
              </c:strCache>
            </c:strRef>
          </c:cat>
          <c:val>
            <c:numRef>
              <c:f>HC_SERV!$F$61:$F$76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3ADE-4D11-820D-EAC611C3E301}"/>
            </c:ext>
          </c:extLst>
        </c:ser>
        <c:ser>
          <c:idx val="2"/>
          <c:order val="1"/>
          <c:tx>
            <c:strRef>
              <c:f>HC_SERV!$G$60</c:f>
              <c:strCache>
                <c:ptCount val="1"/>
                <c:pt idx="0">
                  <c:v>Transports Aigües Amunt (Mat. Aux., Energia i Vehicles)</c:v>
                </c:pt>
              </c:strCache>
            </c:strRef>
          </c:tx>
          <c:spPr>
            <a:solidFill>
              <a:srgbClr val="FFC000"/>
            </a:solidFill>
            <a:ln w="25400">
              <a:solidFill>
                <a:schemeClr val="accent4">
                  <a:lumMod val="75000"/>
                </a:schemeClr>
              </a:solidFill>
            </a:ln>
            <a:effectLst/>
          </c:spPr>
          <c:invertIfNegative val="0"/>
          <c:cat>
            <c:strRef>
              <c:f>HC_SERV!$E$61:$E$76</c:f>
              <c:strCache>
                <c:ptCount val="16"/>
                <c:pt idx="0">
                  <c:v>Electricitat</c:v>
                </c:pt>
                <c:pt idx="1">
                  <c:v>Consum d'energia</c:v>
                </c:pt>
                <c:pt idx="2">
                  <c:v>Emissions de combustió d'energia</c:v>
                </c:pt>
                <c:pt idx="3">
                  <c:v>Aigua</c:v>
                </c:pt>
                <c:pt idx="4">
                  <c:v>Consumibles i materials auxiliars</c:v>
                </c:pt>
                <c:pt idx="5">
                  <c:v>Consum de refrigerants</c:v>
                </c:pt>
                <c:pt idx="6">
                  <c:v>Emissions de refrigerants</c:v>
                </c:pt>
                <c:pt idx="7">
                  <c:v>Residus perillosos</c:v>
                </c:pt>
                <c:pt idx="8">
                  <c:v>Residus no perillosos</c:v>
                </c:pt>
                <c:pt idx="9">
                  <c:v>Aigües residuals</c:v>
                </c:pt>
                <c:pt idx="10">
                  <c:v>Transport de vehicles</c:v>
                </c:pt>
                <c:pt idx="11">
                  <c:v>Transport de consumibles i materials auxiliars</c:v>
                </c:pt>
                <c:pt idx="12">
                  <c:v>Transport d'energia</c:v>
                </c:pt>
                <c:pt idx="13">
                  <c:v>Transport de refrigerants</c:v>
                </c:pt>
                <c:pt idx="14">
                  <c:v>Transport de residus perillosos</c:v>
                </c:pt>
                <c:pt idx="15">
                  <c:v>Transport de residus no perillosos</c:v>
                </c:pt>
              </c:strCache>
            </c:strRef>
          </c:cat>
          <c:val>
            <c:numRef>
              <c:f>HC_SERV!$G$61:$G$76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3ADE-4D11-820D-EAC611C3E301}"/>
            </c:ext>
          </c:extLst>
        </c:ser>
        <c:ser>
          <c:idx val="0"/>
          <c:order val="2"/>
          <c:tx>
            <c:strRef>
              <c:f>HC_SERV!$H$60</c:f>
              <c:strCache>
                <c:ptCount val="1"/>
                <c:pt idx="0">
                  <c:v>Producció</c:v>
                </c:pt>
              </c:strCache>
            </c:strRef>
          </c:tx>
          <c:spPr>
            <a:solidFill>
              <a:schemeClr val="accent2"/>
            </a:solidFill>
            <a:ln w="25400">
              <a:solidFill>
                <a:schemeClr val="accent2">
                  <a:lumMod val="75000"/>
                </a:schemeClr>
              </a:solidFill>
            </a:ln>
            <a:effectLst/>
          </c:spPr>
          <c:invertIfNegative val="0"/>
          <c:cat>
            <c:strRef>
              <c:f>HC_SERV!$E$61:$E$76</c:f>
              <c:strCache>
                <c:ptCount val="16"/>
                <c:pt idx="0">
                  <c:v>Electricitat</c:v>
                </c:pt>
                <c:pt idx="1">
                  <c:v>Consum d'energia</c:v>
                </c:pt>
                <c:pt idx="2">
                  <c:v>Emissions de combustió d'energia</c:v>
                </c:pt>
                <c:pt idx="3">
                  <c:v>Aigua</c:v>
                </c:pt>
                <c:pt idx="4">
                  <c:v>Consumibles i materials auxiliars</c:v>
                </c:pt>
                <c:pt idx="5">
                  <c:v>Consum de refrigerants</c:v>
                </c:pt>
                <c:pt idx="6">
                  <c:v>Emissions de refrigerants</c:v>
                </c:pt>
                <c:pt idx="7">
                  <c:v>Residus perillosos</c:v>
                </c:pt>
                <c:pt idx="8">
                  <c:v>Residus no perillosos</c:v>
                </c:pt>
                <c:pt idx="9">
                  <c:v>Aigües residuals</c:v>
                </c:pt>
                <c:pt idx="10">
                  <c:v>Transport de vehicles</c:v>
                </c:pt>
                <c:pt idx="11">
                  <c:v>Transport de consumibles i materials auxiliars</c:v>
                </c:pt>
                <c:pt idx="12">
                  <c:v>Transport d'energia</c:v>
                </c:pt>
                <c:pt idx="13">
                  <c:v>Transport de refrigerants</c:v>
                </c:pt>
                <c:pt idx="14">
                  <c:v>Transport de residus perillosos</c:v>
                </c:pt>
                <c:pt idx="15">
                  <c:v>Transport de residus no perillosos</c:v>
                </c:pt>
              </c:strCache>
            </c:strRef>
          </c:cat>
          <c:val>
            <c:numRef>
              <c:f>HC_SERV!$H$61:$H$76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3ADE-4D11-820D-EAC611C3E301}"/>
            </c:ext>
          </c:extLst>
        </c:ser>
        <c:dLbls>
          <c:showLegendKey val="0"/>
          <c:showVal val="0"/>
          <c:showCatName val="0"/>
          <c:showSerName val="0"/>
          <c:showPercent val="0"/>
          <c:showBubbleSize val="0"/>
        </c:dLbls>
        <c:gapWidth val="150"/>
        <c:overlap val="100"/>
        <c:axId val="1436770719"/>
        <c:axId val="1436770303"/>
      </c:barChart>
      <c:catAx>
        <c:axId val="143677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1436770303"/>
        <c:crosses val="autoZero"/>
        <c:auto val="1"/>
        <c:lblAlgn val="ctr"/>
        <c:lblOffset val="100"/>
        <c:noMultiLvlLbl val="0"/>
      </c:catAx>
      <c:valAx>
        <c:axId val="1436770303"/>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36770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r>
              <a:rPr lang="es-ES"/>
              <a:t>EMISSIONS DE LA PEÇA PER FASES DE CICLE DE VIDA</a:t>
            </a:r>
          </a:p>
        </c:rich>
      </c:tx>
      <c:overlay val="0"/>
      <c:spPr>
        <a:noFill/>
        <a:ln>
          <a:noFill/>
        </a:ln>
        <a:effectLst/>
      </c:spPr>
      <c:txPr>
        <a:bodyPr rot="0" spcFirstLastPara="1" vertOverflow="ellipsis" vert="horz" wrap="square" anchor="ctr" anchorCtr="1"/>
        <a:lstStyle/>
        <a:p>
          <a:pPr>
            <a:defRPr sz="1400" b="1" i="0" u="none" strike="noStrike" kern="1200" cap="all" spc="50" baseline="0">
              <a:solidFill>
                <a:schemeClr val="tx1">
                  <a:lumMod val="65000"/>
                  <a:lumOff val="35000"/>
                </a:schemeClr>
              </a:solidFill>
              <a:latin typeface="+mn-lt"/>
              <a:ea typeface="+mn-ea"/>
              <a:cs typeface="+mn-cs"/>
            </a:defRPr>
          </a:pPr>
          <a:endParaRPr lang="es-ES"/>
        </a:p>
      </c:txPr>
    </c:title>
    <c:autoTitleDeleted val="0"/>
    <c:plotArea>
      <c:layout/>
      <c:pieChart>
        <c:varyColors val="1"/>
        <c:ser>
          <c:idx val="0"/>
          <c:order val="0"/>
          <c:dPt>
            <c:idx val="0"/>
            <c:bubble3D val="0"/>
            <c:spPr>
              <a:solidFill>
                <a:srgbClr val="C0000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F4A7-4412-9D1D-AD327A043A65}"/>
              </c:ext>
            </c:extLst>
          </c:dPt>
          <c:dPt>
            <c:idx val="1"/>
            <c:bubble3D val="0"/>
            <c:spPr>
              <a:solidFill>
                <a:srgbClr val="FFC000"/>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F4A7-4412-9D1D-AD327A043A65}"/>
              </c:ext>
            </c:extLst>
          </c:dPt>
          <c:dPt>
            <c:idx val="2"/>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5-F4A7-4412-9D1D-AD327A043A6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HC_PEÇA!$D$27:$D$29</c:f>
              <c:strCache>
                <c:ptCount val="3"/>
                <c:pt idx="0">
                  <c:v>Extracció i producció de Mat. Auxiliars</c:v>
                </c:pt>
                <c:pt idx="1">
                  <c:v>Transports Aigües Amunt (Mat. Aux., Energia i Vehicles)</c:v>
                </c:pt>
                <c:pt idx="2">
                  <c:v>Producció</c:v>
                </c:pt>
              </c:strCache>
            </c:strRef>
          </c:cat>
          <c:val>
            <c:numRef>
              <c:f>HC_PEÇA!$H$27:$H$29</c:f>
              <c:numCache>
                <c:formatCode>0.00</c:formatCode>
                <c:ptCount val="3"/>
                <c:pt idx="0">
                  <c:v>0</c:v>
                </c:pt>
                <c:pt idx="1">
                  <c:v>0</c:v>
                </c:pt>
                <c:pt idx="2">
                  <c:v>0</c:v>
                </c:pt>
              </c:numCache>
            </c:numRef>
          </c:val>
          <c:extLst>
            <c:ext xmlns:c16="http://schemas.microsoft.com/office/drawing/2014/chart" uri="{C3380CC4-5D6E-409C-BE32-E72D297353CC}">
              <c16:uniqueId val="{00000006-F4A7-4412-9D1D-AD327A043A65}"/>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chemeClr val="tx1">
                    <a:lumMod val="65000"/>
                    <a:lumOff val="35000"/>
                  </a:schemeClr>
                </a:solidFill>
                <a:latin typeface="+mn-lt"/>
                <a:ea typeface="+mj-ea"/>
                <a:cs typeface="+mj-cs"/>
              </a:defRPr>
            </a:pPr>
            <a:r>
              <a:rPr lang="es-ES"/>
              <a:t>EMISSIONS DE LA PEÇA PER FAMÍLIES D’ASPECTES AMBIENTALS  (kg CO</a:t>
            </a:r>
            <a:r>
              <a:rPr lang="es-ES" baseline="-25000"/>
              <a:t>2</a:t>
            </a:r>
            <a:r>
              <a:rPr lang="es-ES"/>
              <a:t>eq)</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chemeClr val="tx1">
                  <a:lumMod val="65000"/>
                  <a:lumOff val="35000"/>
                </a:schemeClr>
              </a:solidFill>
              <a:latin typeface="+mn-lt"/>
              <a:ea typeface="+mj-ea"/>
              <a:cs typeface="+mj-cs"/>
            </a:defRPr>
          </a:pPr>
          <a:endParaRPr lang="es-ES"/>
        </a:p>
      </c:txPr>
    </c:title>
    <c:autoTitleDeleted val="0"/>
    <c:plotArea>
      <c:layout/>
      <c:barChart>
        <c:barDir val="col"/>
        <c:grouping val="stacked"/>
        <c:varyColors val="0"/>
        <c:ser>
          <c:idx val="1"/>
          <c:order val="0"/>
          <c:tx>
            <c:strRef>
              <c:f>HC_PEÇA!$F$65</c:f>
              <c:strCache>
                <c:ptCount val="1"/>
                <c:pt idx="0">
                  <c:v>Extracció i producció de Mat. Auxiliars</c:v>
                </c:pt>
              </c:strCache>
            </c:strRef>
          </c:tx>
          <c:spPr>
            <a:solidFill>
              <a:srgbClr val="C00000"/>
            </a:solidFill>
            <a:ln w="25400">
              <a:solidFill>
                <a:srgbClr val="7A0000"/>
              </a:solidFill>
            </a:ln>
            <a:effectLst/>
          </c:spPr>
          <c:invertIfNegative val="0"/>
          <c:cat>
            <c:strRef>
              <c:f>HC_PEÇA!$E$66:$E$81</c:f>
              <c:strCache>
                <c:ptCount val="16"/>
                <c:pt idx="0">
                  <c:v>Electricitat</c:v>
                </c:pt>
                <c:pt idx="1">
                  <c:v>Consum d'energia</c:v>
                </c:pt>
                <c:pt idx="2">
                  <c:v>Emissions de combustió d'energia</c:v>
                </c:pt>
                <c:pt idx="3">
                  <c:v>Aigua</c:v>
                </c:pt>
                <c:pt idx="4">
                  <c:v>Consumibles i materials auxiliars</c:v>
                </c:pt>
                <c:pt idx="5">
                  <c:v>Consum de refrigerants</c:v>
                </c:pt>
                <c:pt idx="6">
                  <c:v>Emissions de refrigerants</c:v>
                </c:pt>
                <c:pt idx="7">
                  <c:v>Residus perillosos</c:v>
                </c:pt>
                <c:pt idx="8">
                  <c:v>Residus no perillosos</c:v>
                </c:pt>
                <c:pt idx="9">
                  <c:v>Aigües residuals</c:v>
                </c:pt>
                <c:pt idx="10">
                  <c:v>Transport de vehicles</c:v>
                </c:pt>
                <c:pt idx="11">
                  <c:v>Transport de consumibles i materials auxiliars</c:v>
                </c:pt>
                <c:pt idx="12">
                  <c:v>Transport d'energia</c:v>
                </c:pt>
                <c:pt idx="13">
                  <c:v>Transport de refrigerants</c:v>
                </c:pt>
                <c:pt idx="14">
                  <c:v>Transport de residus perillosos</c:v>
                </c:pt>
                <c:pt idx="15">
                  <c:v>Transport de residus no perillosos</c:v>
                </c:pt>
              </c:strCache>
            </c:strRef>
          </c:cat>
          <c:val>
            <c:numRef>
              <c:f>HC_PEÇA!$F$66:$F$81</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0C3D-4760-99B6-B7AD3BF11A33}"/>
            </c:ext>
          </c:extLst>
        </c:ser>
        <c:ser>
          <c:idx val="2"/>
          <c:order val="1"/>
          <c:tx>
            <c:strRef>
              <c:f>HC_PEÇA!$G$65</c:f>
              <c:strCache>
                <c:ptCount val="1"/>
                <c:pt idx="0">
                  <c:v>Transports Aigües Amunt (Mat. Aux., Energia i Vehicles)</c:v>
                </c:pt>
              </c:strCache>
            </c:strRef>
          </c:tx>
          <c:spPr>
            <a:solidFill>
              <a:srgbClr val="FFC000"/>
            </a:solidFill>
            <a:ln w="25400">
              <a:solidFill>
                <a:schemeClr val="accent4">
                  <a:lumMod val="75000"/>
                </a:schemeClr>
              </a:solidFill>
            </a:ln>
            <a:effectLst/>
          </c:spPr>
          <c:invertIfNegative val="0"/>
          <c:cat>
            <c:strRef>
              <c:f>HC_PEÇA!$E$66:$E$81</c:f>
              <c:strCache>
                <c:ptCount val="16"/>
                <c:pt idx="0">
                  <c:v>Electricitat</c:v>
                </c:pt>
                <c:pt idx="1">
                  <c:v>Consum d'energia</c:v>
                </c:pt>
                <c:pt idx="2">
                  <c:v>Emissions de combustió d'energia</c:v>
                </c:pt>
                <c:pt idx="3">
                  <c:v>Aigua</c:v>
                </c:pt>
                <c:pt idx="4">
                  <c:v>Consumibles i materials auxiliars</c:v>
                </c:pt>
                <c:pt idx="5">
                  <c:v>Consum de refrigerants</c:v>
                </c:pt>
                <c:pt idx="6">
                  <c:v>Emissions de refrigerants</c:v>
                </c:pt>
                <c:pt idx="7">
                  <c:v>Residus perillosos</c:v>
                </c:pt>
                <c:pt idx="8">
                  <c:v>Residus no perillosos</c:v>
                </c:pt>
                <c:pt idx="9">
                  <c:v>Aigües residuals</c:v>
                </c:pt>
                <c:pt idx="10">
                  <c:v>Transport de vehicles</c:v>
                </c:pt>
                <c:pt idx="11">
                  <c:v>Transport de consumibles i materials auxiliars</c:v>
                </c:pt>
                <c:pt idx="12">
                  <c:v>Transport d'energia</c:v>
                </c:pt>
                <c:pt idx="13">
                  <c:v>Transport de refrigerants</c:v>
                </c:pt>
                <c:pt idx="14">
                  <c:v>Transport de residus perillosos</c:v>
                </c:pt>
                <c:pt idx="15">
                  <c:v>Transport de residus no perillosos</c:v>
                </c:pt>
              </c:strCache>
            </c:strRef>
          </c:cat>
          <c:val>
            <c:numRef>
              <c:f>HC_PEÇA!$G$66:$G$81</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0C3D-4760-99B6-B7AD3BF11A33}"/>
            </c:ext>
          </c:extLst>
        </c:ser>
        <c:ser>
          <c:idx val="0"/>
          <c:order val="2"/>
          <c:tx>
            <c:strRef>
              <c:f>HC_PEÇA!$H$65</c:f>
              <c:strCache>
                <c:ptCount val="1"/>
                <c:pt idx="0">
                  <c:v>Producció</c:v>
                </c:pt>
              </c:strCache>
            </c:strRef>
          </c:tx>
          <c:spPr>
            <a:solidFill>
              <a:schemeClr val="accent2"/>
            </a:solidFill>
            <a:ln w="25400">
              <a:solidFill>
                <a:schemeClr val="accent2">
                  <a:lumMod val="75000"/>
                </a:schemeClr>
              </a:solidFill>
            </a:ln>
            <a:effectLst/>
          </c:spPr>
          <c:invertIfNegative val="0"/>
          <c:cat>
            <c:strRef>
              <c:f>HC_PEÇA!$E$66:$E$81</c:f>
              <c:strCache>
                <c:ptCount val="16"/>
                <c:pt idx="0">
                  <c:v>Electricitat</c:v>
                </c:pt>
                <c:pt idx="1">
                  <c:v>Consum d'energia</c:v>
                </c:pt>
                <c:pt idx="2">
                  <c:v>Emissions de combustió d'energia</c:v>
                </c:pt>
                <c:pt idx="3">
                  <c:v>Aigua</c:v>
                </c:pt>
                <c:pt idx="4">
                  <c:v>Consumibles i materials auxiliars</c:v>
                </c:pt>
                <c:pt idx="5">
                  <c:v>Consum de refrigerants</c:v>
                </c:pt>
                <c:pt idx="6">
                  <c:v>Emissions de refrigerants</c:v>
                </c:pt>
                <c:pt idx="7">
                  <c:v>Residus perillosos</c:v>
                </c:pt>
                <c:pt idx="8">
                  <c:v>Residus no perillosos</c:v>
                </c:pt>
                <c:pt idx="9">
                  <c:v>Aigües residuals</c:v>
                </c:pt>
                <c:pt idx="10">
                  <c:v>Transport de vehicles</c:v>
                </c:pt>
                <c:pt idx="11">
                  <c:v>Transport de consumibles i materials auxiliars</c:v>
                </c:pt>
                <c:pt idx="12">
                  <c:v>Transport d'energia</c:v>
                </c:pt>
                <c:pt idx="13">
                  <c:v>Transport de refrigerants</c:v>
                </c:pt>
                <c:pt idx="14">
                  <c:v>Transport de residus perillosos</c:v>
                </c:pt>
                <c:pt idx="15">
                  <c:v>Transport de residus no perillosos</c:v>
                </c:pt>
              </c:strCache>
            </c:strRef>
          </c:cat>
          <c:val>
            <c:numRef>
              <c:f>HC_PEÇA!$H$66:$H$81</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0C3D-4760-99B6-B7AD3BF11A33}"/>
            </c:ext>
          </c:extLst>
        </c:ser>
        <c:dLbls>
          <c:showLegendKey val="0"/>
          <c:showVal val="0"/>
          <c:showCatName val="0"/>
          <c:showSerName val="0"/>
          <c:showPercent val="0"/>
          <c:showBubbleSize val="0"/>
        </c:dLbls>
        <c:gapWidth val="150"/>
        <c:overlap val="100"/>
        <c:axId val="1436770719"/>
        <c:axId val="1436770303"/>
      </c:barChart>
      <c:catAx>
        <c:axId val="143677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s-ES"/>
          </a:p>
        </c:txPr>
        <c:crossAx val="1436770303"/>
        <c:crosses val="autoZero"/>
        <c:auto val="1"/>
        <c:lblAlgn val="ctr"/>
        <c:lblOffset val="100"/>
        <c:noMultiLvlLbl val="0"/>
      </c:catAx>
      <c:valAx>
        <c:axId val="1436770303"/>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436770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0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12</xdr:col>
      <xdr:colOff>882650</xdr:colOff>
      <xdr:row>5</xdr:row>
      <xdr:rowOff>6350</xdr:rowOff>
    </xdr:from>
    <xdr:to>
      <xdr:col>14</xdr:col>
      <xdr:colOff>534699</xdr:colOff>
      <xdr:row>8</xdr:row>
      <xdr:rowOff>23550</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9264650" y="723900"/>
          <a:ext cx="1430049" cy="576000"/>
        </a:xfrm>
        <a:prstGeom prst="rect">
          <a:avLst/>
        </a:prstGeom>
      </xdr:spPr>
    </xdr:pic>
    <xdr:clientData/>
  </xdr:twoCellAnchor>
  <xdr:twoCellAnchor editAs="oneCell">
    <xdr:from>
      <xdr:col>11</xdr:col>
      <xdr:colOff>0</xdr:colOff>
      <xdr:row>5</xdr:row>
      <xdr:rowOff>25400</xdr:rowOff>
    </xdr:from>
    <xdr:to>
      <xdr:col>12</xdr:col>
      <xdr:colOff>592275</xdr:colOff>
      <xdr:row>8</xdr:row>
      <xdr:rowOff>41634</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93000" y="742950"/>
          <a:ext cx="1481275" cy="5750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638175</xdr:colOff>
      <xdr:row>11</xdr:row>
      <xdr:rowOff>161925</xdr:rowOff>
    </xdr:from>
    <xdr:to>
      <xdr:col>15</xdr:col>
      <xdr:colOff>638175</xdr:colOff>
      <xdr:row>26</xdr:row>
      <xdr:rowOff>47625</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9526</xdr:colOff>
      <xdr:row>58</xdr:row>
      <xdr:rowOff>0</xdr:rowOff>
    </xdr:from>
    <xdr:to>
      <xdr:col>15</xdr:col>
      <xdr:colOff>28576</xdr:colOff>
      <xdr:row>84</xdr:row>
      <xdr:rowOff>9525</xdr:rowOff>
    </xdr:to>
    <xdr:graphicFrame macro="">
      <xdr:nvGraphicFramePr>
        <xdr:cNvPr id="4" name="Gráfico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19049</xdr:colOff>
      <xdr:row>106</xdr:row>
      <xdr:rowOff>47625</xdr:rowOff>
    </xdr:from>
    <xdr:to>
      <xdr:col>14</xdr:col>
      <xdr:colOff>819150</xdr:colOff>
      <xdr:row>136</xdr:row>
      <xdr:rowOff>66675</xdr:rowOff>
    </xdr:to>
    <xdr:graphicFrame macro="">
      <xdr:nvGraphicFramePr>
        <xdr:cNvPr id="5" name="Gráfico 4">
          <a:extLst>
            <a:ext uri="{FF2B5EF4-FFF2-40B4-BE49-F238E27FC236}">
              <a16:creationId xmlns:a16="http://schemas.microsoft.com/office/drawing/2014/main" id="{00000000-0008-0000-0C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12</xdr:col>
      <xdr:colOff>819150</xdr:colOff>
      <xdr:row>5</xdr:row>
      <xdr:rowOff>57150</xdr:rowOff>
    </xdr:from>
    <xdr:to>
      <xdr:col>14</xdr:col>
      <xdr:colOff>471199</xdr:colOff>
      <xdr:row>8</xdr:row>
      <xdr:rowOff>74350</xdr:rowOff>
    </xdr:to>
    <xdr:pic>
      <xdr:nvPicPr>
        <xdr:cNvPr id="6" name="Imagen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4"/>
        <a:stretch>
          <a:fillRect/>
        </a:stretch>
      </xdr:blipFill>
      <xdr:spPr>
        <a:xfrm>
          <a:off x="9201150" y="838200"/>
          <a:ext cx="1430049" cy="576000"/>
        </a:xfrm>
        <a:prstGeom prst="rect">
          <a:avLst/>
        </a:prstGeom>
      </xdr:spPr>
    </xdr:pic>
    <xdr:clientData/>
  </xdr:twoCellAnchor>
  <xdr:twoCellAnchor editAs="oneCell">
    <xdr:from>
      <xdr:col>10</xdr:col>
      <xdr:colOff>876300</xdr:colOff>
      <xdr:row>5</xdr:row>
      <xdr:rowOff>63500</xdr:rowOff>
    </xdr:from>
    <xdr:to>
      <xdr:col>12</xdr:col>
      <xdr:colOff>579575</xdr:colOff>
      <xdr:row>8</xdr:row>
      <xdr:rowOff>79734</xdr:rowOff>
    </xdr:to>
    <xdr:pic>
      <xdr:nvPicPr>
        <xdr:cNvPr id="8" name="Imagen 7">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480300" y="844550"/>
          <a:ext cx="1481275" cy="5750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304800</xdr:colOff>
      <xdr:row>22</xdr:row>
      <xdr:rowOff>76200</xdr:rowOff>
    </xdr:from>
    <xdr:to>
      <xdr:col>15</xdr:col>
      <xdr:colOff>304800</xdr:colOff>
      <xdr:row>36</xdr:row>
      <xdr:rowOff>152400</xdr:rowOff>
    </xdr:to>
    <xdr:graphicFrame macro="">
      <xdr:nvGraphicFramePr>
        <xdr:cNvPr id="2" name="Gráfico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47623</xdr:colOff>
      <xdr:row>58</xdr:row>
      <xdr:rowOff>38100</xdr:rowOff>
    </xdr:from>
    <xdr:to>
      <xdr:col>14</xdr:col>
      <xdr:colOff>802648</xdr:colOff>
      <xdr:row>86</xdr:row>
      <xdr:rowOff>104100</xdr:rowOff>
    </xdr:to>
    <xdr:graphicFrame macro="">
      <xdr:nvGraphicFramePr>
        <xdr:cNvPr id="5" name="Gráfico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869950</xdr:colOff>
      <xdr:row>5</xdr:row>
      <xdr:rowOff>57150</xdr:rowOff>
    </xdr:from>
    <xdr:to>
      <xdr:col>14</xdr:col>
      <xdr:colOff>521999</xdr:colOff>
      <xdr:row>8</xdr:row>
      <xdr:rowOff>74350</xdr:rowOff>
    </xdr:to>
    <xdr:pic>
      <xdr:nvPicPr>
        <xdr:cNvPr id="6" name="Imagen 5">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3"/>
        <a:stretch>
          <a:fillRect/>
        </a:stretch>
      </xdr:blipFill>
      <xdr:spPr>
        <a:xfrm>
          <a:off x="9251950" y="838200"/>
          <a:ext cx="1430049" cy="576000"/>
        </a:xfrm>
        <a:prstGeom prst="rect">
          <a:avLst/>
        </a:prstGeom>
      </xdr:spPr>
    </xdr:pic>
    <xdr:clientData/>
  </xdr:twoCellAnchor>
  <xdr:twoCellAnchor editAs="oneCell">
    <xdr:from>
      <xdr:col>11</xdr:col>
      <xdr:colOff>0</xdr:colOff>
      <xdr:row>5</xdr:row>
      <xdr:rowOff>57150</xdr:rowOff>
    </xdr:from>
    <xdr:to>
      <xdr:col>12</xdr:col>
      <xdr:colOff>592275</xdr:colOff>
      <xdr:row>8</xdr:row>
      <xdr:rowOff>73384</xdr:rowOff>
    </xdr:to>
    <xdr:pic>
      <xdr:nvPicPr>
        <xdr:cNvPr id="8" name="Imagen 7">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493000" y="838200"/>
          <a:ext cx="1481275" cy="57503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9</xdr:col>
      <xdr:colOff>304800</xdr:colOff>
      <xdr:row>25</xdr:row>
      <xdr:rowOff>76200</xdr:rowOff>
    </xdr:from>
    <xdr:to>
      <xdr:col>15</xdr:col>
      <xdr:colOff>304800</xdr:colOff>
      <xdr:row>39</xdr:row>
      <xdr:rowOff>152400</xdr:rowOff>
    </xdr:to>
    <xdr:graphicFrame macro="">
      <xdr:nvGraphicFramePr>
        <xdr:cNvPr id="2" name="Gráfico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xdr:colOff>
      <xdr:row>62</xdr:row>
      <xdr:rowOff>57148</xdr:rowOff>
    </xdr:from>
    <xdr:to>
      <xdr:col>14</xdr:col>
      <xdr:colOff>764550</xdr:colOff>
      <xdr:row>90</xdr:row>
      <xdr:rowOff>123148</xdr:rowOff>
    </xdr:to>
    <xdr:graphicFrame macro="">
      <xdr:nvGraphicFramePr>
        <xdr:cNvPr id="3" name="Gráfico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12</xdr:col>
      <xdr:colOff>850900</xdr:colOff>
      <xdr:row>5</xdr:row>
      <xdr:rowOff>31750</xdr:rowOff>
    </xdr:from>
    <xdr:to>
      <xdr:col>14</xdr:col>
      <xdr:colOff>502949</xdr:colOff>
      <xdr:row>8</xdr:row>
      <xdr:rowOff>48950</xdr:rowOff>
    </xdr:to>
    <xdr:pic>
      <xdr:nvPicPr>
        <xdr:cNvPr id="5" name="Imagen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3"/>
        <a:stretch>
          <a:fillRect/>
        </a:stretch>
      </xdr:blipFill>
      <xdr:spPr>
        <a:xfrm>
          <a:off x="9232900" y="812800"/>
          <a:ext cx="1430049" cy="576000"/>
        </a:xfrm>
        <a:prstGeom prst="rect">
          <a:avLst/>
        </a:prstGeom>
      </xdr:spPr>
    </xdr:pic>
    <xdr:clientData/>
  </xdr:twoCellAnchor>
  <xdr:twoCellAnchor editAs="oneCell">
    <xdr:from>
      <xdr:col>11</xdr:col>
      <xdr:colOff>6350</xdr:colOff>
      <xdr:row>5</xdr:row>
      <xdr:rowOff>31750</xdr:rowOff>
    </xdr:from>
    <xdr:to>
      <xdr:col>12</xdr:col>
      <xdr:colOff>598625</xdr:colOff>
      <xdr:row>8</xdr:row>
      <xdr:rowOff>47984</xdr:rowOff>
    </xdr:to>
    <xdr:pic>
      <xdr:nvPicPr>
        <xdr:cNvPr id="7" name="Imagen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499350" y="812800"/>
          <a:ext cx="1481275" cy="575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869950</xdr:colOff>
      <xdr:row>5</xdr:row>
      <xdr:rowOff>25400</xdr:rowOff>
    </xdr:from>
    <xdr:to>
      <xdr:col>14</xdr:col>
      <xdr:colOff>521999</xdr:colOff>
      <xdr:row>8</xdr:row>
      <xdr:rowOff>42600</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9251950" y="806450"/>
          <a:ext cx="1430049" cy="576000"/>
        </a:xfrm>
        <a:prstGeom prst="rect">
          <a:avLst/>
        </a:prstGeom>
      </xdr:spPr>
    </xdr:pic>
    <xdr:clientData/>
  </xdr:twoCellAnchor>
  <xdr:twoCellAnchor editAs="oneCell">
    <xdr:from>
      <xdr:col>11</xdr:col>
      <xdr:colOff>0</xdr:colOff>
      <xdr:row>5</xdr:row>
      <xdr:rowOff>31750</xdr:rowOff>
    </xdr:from>
    <xdr:to>
      <xdr:col>12</xdr:col>
      <xdr:colOff>592275</xdr:colOff>
      <xdr:row>8</xdr:row>
      <xdr:rowOff>47984</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93000" y="812800"/>
          <a:ext cx="1481275" cy="5750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5</xdr:row>
      <xdr:rowOff>44450</xdr:rowOff>
    </xdr:from>
    <xdr:to>
      <xdr:col>14</xdr:col>
      <xdr:colOff>541049</xdr:colOff>
      <xdr:row>8</xdr:row>
      <xdr:rowOff>61650</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9271000" y="825500"/>
          <a:ext cx="1430049" cy="576000"/>
        </a:xfrm>
        <a:prstGeom prst="rect">
          <a:avLst/>
        </a:prstGeom>
      </xdr:spPr>
    </xdr:pic>
    <xdr:clientData/>
  </xdr:twoCellAnchor>
  <xdr:twoCellAnchor editAs="oneCell">
    <xdr:from>
      <xdr:col>11</xdr:col>
      <xdr:colOff>0</xdr:colOff>
      <xdr:row>5</xdr:row>
      <xdr:rowOff>44450</xdr:rowOff>
    </xdr:from>
    <xdr:to>
      <xdr:col>12</xdr:col>
      <xdr:colOff>592275</xdr:colOff>
      <xdr:row>8</xdr:row>
      <xdr:rowOff>60684</xdr:rowOff>
    </xdr:to>
    <xdr:pic>
      <xdr:nvPicPr>
        <xdr:cNvPr id="4" name="Imagen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93000" y="825500"/>
          <a:ext cx="1481275" cy="5750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0</xdr:colOff>
      <xdr:row>5</xdr:row>
      <xdr:rowOff>38100</xdr:rowOff>
    </xdr:from>
    <xdr:to>
      <xdr:col>14</xdr:col>
      <xdr:colOff>541049</xdr:colOff>
      <xdr:row>8</xdr:row>
      <xdr:rowOff>55300</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271000" y="819150"/>
          <a:ext cx="1430049" cy="576000"/>
        </a:xfrm>
        <a:prstGeom prst="rect">
          <a:avLst/>
        </a:prstGeom>
      </xdr:spPr>
    </xdr:pic>
    <xdr:clientData/>
  </xdr:twoCellAnchor>
  <xdr:twoCellAnchor editAs="oneCell">
    <xdr:from>
      <xdr:col>11</xdr:col>
      <xdr:colOff>0</xdr:colOff>
      <xdr:row>5</xdr:row>
      <xdr:rowOff>38100</xdr:rowOff>
    </xdr:from>
    <xdr:to>
      <xdr:col>12</xdr:col>
      <xdr:colOff>592275</xdr:colOff>
      <xdr:row>8</xdr:row>
      <xdr:rowOff>54334</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93000" y="819150"/>
          <a:ext cx="1481275" cy="5750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5</xdr:row>
      <xdr:rowOff>12700</xdr:rowOff>
    </xdr:from>
    <xdr:to>
      <xdr:col>14</xdr:col>
      <xdr:colOff>541049</xdr:colOff>
      <xdr:row>8</xdr:row>
      <xdr:rowOff>29900</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9271000" y="793750"/>
          <a:ext cx="1430049" cy="576000"/>
        </a:xfrm>
        <a:prstGeom prst="rect">
          <a:avLst/>
        </a:prstGeom>
      </xdr:spPr>
    </xdr:pic>
    <xdr:clientData/>
  </xdr:twoCellAnchor>
  <xdr:twoCellAnchor editAs="oneCell">
    <xdr:from>
      <xdr:col>11</xdr:col>
      <xdr:colOff>0</xdr:colOff>
      <xdr:row>5</xdr:row>
      <xdr:rowOff>12700</xdr:rowOff>
    </xdr:from>
    <xdr:to>
      <xdr:col>12</xdr:col>
      <xdr:colOff>592275</xdr:colOff>
      <xdr:row>8</xdr:row>
      <xdr:rowOff>28934</xdr:rowOff>
    </xdr:to>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93000" y="793750"/>
          <a:ext cx="1481275" cy="5750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0</xdr:colOff>
      <xdr:row>5</xdr:row>
      <xdr:rowOff>63500</xdr:rowOff>
    </xdr:from>
    <xdr:to>
      <xdr:col>14</xdr:col>
      <xdr:colOff>541049</xdr:colOff>
      <xdr:row>8</xdr:row>
      <xdr:rowOff>80700</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9271000" y="844550"/>
          <a:ext cx="1430049" cy="576000"/>
        </a:xfrm>
        <a:prstGeom prst="rect">
          <a:avLst/>
        </a:prstGeom>
      </xdr:spPr>
    </xdr:pic>
    <xdr:clientData/>
  </xdr:twoCellAnchor>
  <xdr:twoCellAnchor editAs="oneCell">
    <xdr:from>
      <xdr:col>11</xdr:col>
      <xdr:colOff>0</xdr:colOff>
      <xdr:row>5</xdr:row>
      <xdr:rowOff>63500</xdr:rowOff>
    </xdr:from>
    <xdr:to>
      <xdr:col>12</xdr:col>
      <xdr:colOff>592275</xdr:colOff>
      <xdr:row>8</xdr:row>
      <xdr:rowOff>79734</xdr:rowOff>
    </xdr:to>
    <xdr:pic>
      <xdr:nvPicPr>
        <xdr:cNvPr id="5" name="Imagen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93000" y="844550"/>
          <a:ext cx="1481275" cy="5750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3152775</xdr:colOff>
      <xdr:row>427</xdr:row>
      <xdr:rowOff>47625</xdr:rowOff>
    </xdr:from>
    <xdr:to>
      <xdr:col>5</xdr:col>
      <xdr:colOff>228600</xdr:colOff>
      <xdr:row>438</xdr:row>
      <xdr:rowOff>0</xdr:rowOff>
    </xdr:to>
    <xdr:sp macro="" textlink="">
      <xdr:nvSpPr>
        <xdr:cNvPr id="2" name="Rectángulo redondeado 1">
          <a:extLst>
            <a:ext uri="{FF2B5EF4-FFF2-40B4-BE49-F238E27FC236}">
              <a16:creationId xmlns:a16="http://schemas.microsoft.com/office/drawing/2014/main" id="{00000000-0008-0000-0800-000002000000}"/>
            </a:ext>
          </a:extLst>
        </xdr:cNvPr>
        <xdr:cNvSpPr/>
      </xdr:nvSpPr>
      <xdr:spPr>
        <a:xfrm>
          <a:off x="5248275" y="74533125"/>
          <a:ext cx="3600450" cy="2047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creo que en el transporte</a:t>
          </a:r>
          <a:r>
            <a:rPr lang="es-ES" sz="1100" baseline="0"/>
            <a:t> de combustible no esta contemplado si es reutilizado </a:t>
          </a:r>
          <a:endParaRPr lang="es-E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285750</xdr:colOff>
      <xdr:row>282</xdr:row>
      <xdr:rowOff>180975</xdr:rowOff>
    </xdr:from>
    <xdr:to>
      <xdr:col>11</xdr:col>
      <xdr:colOff>314325</xdr:colOff>
      <xdr:row>286</xdr:row>
      <xdr:rowOff>95250</xdr:rowOff>
    </xdr:to>
    <xdr:sp macro="" textlink="">
      <xdr:nvSpPr>
        <xdr:cNvPr id="2" name="Rectángulo redondeado 1">
          <a:extLst>
            <a:ext uri="{FF2B5EF4-FFF2-40B4-BE49-F238E27FC236}">
              <a16:creationId xmlns:a16="http://schemas.microsoft.com/office/drawing/2014/main" id="{00000000-0008-0000-0900-000002000000}"/>
            </a:ext>
          </a:extLst>
        </xdr:cNvPr>
        <xdr:cNvSpPr/>
      </xdr:nvSpPr>
      <xdr:spPr>
        <a:xfrm>
          <a:off x="4857750" y="42662475"/>
          <a:ext cx="3838575" cy="676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poner un disclaimer de que existe</a:t>
          </a:r>
          <a:r>
            <a:rPr lang="es-ES" sz="1100" baseline="0"/>
            <a:t> un desfase entre lo consumido y el residuo generado, así que se tomará el menor de ellos </a:t>
          </a:r>
          <a:endParaRPr lang="es-ES" sz="1100"/>
        </a:p>
      </xdr:txBody>
    </xdr:sp>
    <xdr:clientData/>
  </xdr:twoCellAnchor>
  <xdr:twoCellAnchor>
    <xdr:from>
      <xdr:col>8</xdr:col>
      <xdr:colOff>733425</xdr:colOff>
      <xdr:row>270</xdr:row>
      <xdr:rowOff>0</xdr:rowOff>
    </xdr:from>
    <xdr:to>
      <xdr:col>14</xdr:col>
      <xdr:colOff>0</xdr:colOff>
      <xdr:row>280</xdr:row>
      <xdr:rowOff>38100</xdr:rowOff>
    </xdr:to>
    <xdr:sp macro="" textlink="">
      <xdr:nvSpPr>
        <xdr:cNvPr id="3" name="Rectángulo redondeado 2">
          <a:extLst>
            <a:ext uri="{FF2B5EF4-FFF2-40B4-BE49-F238E27FC236}">
              <a16:creationId xmlns:a16="http://schemas.microsoft.com/office/drawing/2014/main" id="{00000000-0008-0000-0900-000003000000}"/>
            </a:ext>
          </a:extLst>
        </xdr:cNvPr>
        <xdr:cNvSpPr/>
      </xdr:nvSpPr>
      <xdr:spPr>
        <a:xfrm>
          <a:off x="6829425" y="7553325"/>
          <a:ext cx="3838575" cy="676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poner un disclaimer de que existe</a:t>
          </a:r>
          <a:r>
            <a:rPr lang="es-ES" sz="1100" baseline="0"/>
            <a:t> un desfase entre la entrada y la salida</a:t>
          </a:r>
          <a:endParaRPr lang="es-ES" sz="1100"/>
        </a:p>
      </xdr:txBody>
    </xdr:sp>
    <xdr:clientData/>
  </xdr:twoCellAnchor>
  <xdr:twoCellAnchor>
    <xdr:from>
      <xdr:col>3</xdr:col>
      <xdr:colOff>609600</xdr:colOff>
      <xdr:row>284</xdr:row>
      <xdr:rowOff>28575</xdr:rowOff>
    </xdr:from>
    <xdr:to>
      <xdr:col>6</xdr:col>
      <xdr:colOff>285750</xdr:colOff>
      <xdr:row>284</xdr:row>
      <xdr:rowOff>138113</xdr:rowOff>
    </xdr:to>
    <xdr:cxnSp macro="">
      <xdr:nvCxnSpPr>
        <xdr:cNvPr id="5" name="Conector recto de flecha 4">
          <a:extLst>
            <a:ext uri="{FF2B5EF4-FFF2-40B4-BE49-F238E27FC236}">
              <a16:creationId xmlns:a16="http://schemas.microsoft.com/office/drawing/2014/main" id="{00000000-0008-0000-0900-000005000000}"/>
            </a:ext>
          </a:extLst>
        </xdr:cNvPr>
        <xdr:cNvCxnSpPr>
          <a:stCxn id="2" idx="1"/>
        </xdr:cNvCxnSpPr>
      </xdr:nvCxnSpPr>
      <xdr:spPr>
        <a:xfrm flipH="1" flipV="1">
          <a:off x="2895600" y="42891075"/>
          <a:ext cx="1962150" cy="1095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164</xdr:row>
      <xdr:rowOff>0</xdr:rowOff>
    </xdr:from>
    <xdr:to>
      <xdr:col>4</xdr:col>
      <xdr:colOff>418695</xdr:colOff>
      <xdr:row>188</xdr:row>
      <xdr:rowOff>151809</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762000" y="23622000"/>
          <a:ext cx="3238095" cy="4723809"/>
        </a:xfrm>
        <a:prstGeom prst="rect">
          <a:avLst/>
        </a:prstGeom>
      </xdr:spPr>
    </xdr:pic>
    <xdr:clientData/>
  </xdr:twoCellAnchor>
  <xdr:twoCellAnchor editAs="oneCell">
    <xdr:from>
      <xdr:col>1</xdr:col>
      <xdr:colOff>0</xdr:colOff>
      <xdr:row>194</xdr:row>
      <xdr:rowOff>0</xdr:rowOff>
    </xdr:from>
    <xdr:to>
      <xdr:col>6</xdr:col>
      <xdr:colOff>808902</xdr:colOff>
      <xdr:row>197</xdr:row>
      <xdr:rowOff>47548</xdr:rowOff>
    </xdr:to>
    <xdr:pic>
      <xdr:nvPicPr>
        <xdr:cNvPr id="4" name="Imagen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a:stretch>
          <a:fillRect/>
        </a:stretch>
      </xdr:blipFill>
      <xdr:spPr>
        <a:xfrm>
          <a:off x="762000" y="30670500"/>
          <a:ext cx="5780952" cy="619048"/>
        </a:xfrm>
        <a:prstGeom prst="rect">
          <a:avLst/>
        </a:prstGeom>
      </xdr:spPr>
    </xdr:pic>
    <xdr:clientData/>
  </xdr:twoCellAnchor>
  <xdr:twoCellAnchor editAs="oneCell">
    <xdr:from>
      <xdr:col>1</xdr:col>
      <xdr:colOff>0</xdr:colOff>
      <xdr:row>291</xdr:row>
      <xdr:rowOff>0</xdr:rowOff>
    </xdr:from>
    <xdr:to>
      <xdr:col>11</xdr:col>
      <xdr:colOff>617718</xdr:colOff>
      <xdr:row>292</xdr:row>
      <xdr:rowOff>190452</xdr:rowOff>
    </xdr:to>
    <xdr:pic>
      <xdr:nvPicPr>
        <xdr:cNvPr id="5" name="Imagen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3"/>
        <a:stretch>
          <a:fillRect/>
        </a:stretch>
      </xdr:blipFill>
      <xdr:spPr>
        <a:xfrm>
          <a:off x="762000" y="35814000"/>
          <a:ext cx="11257143" cy="380952"/>
        </a:xfrm>
        <a:prstGeom prst="rect">
          <a:avLst/>
        </a:prstGeom>
      </xdr:spPr>
    </xdr:pic>
    <xdr:clientData/>
  </xdr:twoCellAnchor>
  <xdr:twoCellAnchor editAs="oneCell">
    <xdr:from>
      <xdr:col>1</xdr:col>
      <xdr:colOff>0</xdr:colOff>
      <xdr:row>294</xdr:row>
      <xdr:rowOff>0</xdr:rowOff>
    </xdr:from>
    <xdr:to>
      <xdr:col>11</xdr:col>
      <xdr:colOff>560575</xdr:colOff>
      <xdr:row>296</xdr:row>
      <xdr:rowOff>47571</xdr:rowOff>
    </xdr:to>
    <xdr:pic>
      <xdr:nvPicPr>
        <xdr:cNvPr id="6" name="Imagen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4"/>
        <a:stretch>
          <a:fillRect/>
        </a:stretch>
      </xdr:blipFill>
      <xdr:spPr>
        <a:xfrm>
          <a:off x="762000" y="36385500"/>
          <a:ext cx="11200000" cy="428571"/>
        </a:xfrm>
        <a:prstGeom prst="rect">
          <a:avLst/>
        </a:prstGeom>
      </xdr:spPr>
    </xdr:pic>
    <xdr:clientData/>
  </xdr:twoCellAnchor>
  <xdr:twoCellAnchor editAs="oneCell">
    <xdr:from>
      <xdr:col>1</xdr:col>
      <xdr:colOff>0</xdr:colOff>
      <xdr:row>297</xdr:row>
      <xdr:rowOff>0</xdr:rowOff>
    </xdr:from>
    <xdr:to>
      <xdr:col>11</xdr:col>
      <xdr:colOff>455813</xdr:colOff>
      <xdr:row>298</xdr:row>
      <xdr:rowOff>142833</xdr:rowOff>
    </xdr:to>
    <xdr:pic>
      <xdr:nvPicPr>
        <xdr:cNvPr id="7" name="Imagen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5"/>
        <a:stretch>
          <a:fillRect/>
        </a:stretch>
      </xdr:blipFill>
      <xdr:spPr>
        <a:xfrm>
          <a:off x="762000" y="36957000"/>
          <a:ext cx="11095238" cy="333333"/>
        </a:xfrm>
        <a:prstGeom prst="rect">
          <a:avLst/>
        </a:prstGeom>
      </xdr:spPr>
    </xdr:pic>
    <xdr:clientData/>
  </xdr:twoCellAnchor>
  <xdr:twoCellAnchor editAs="oneCell">
    <xdr:from>
      <xdr:col>1</xdr:col>
      <xdr:colOff>0</xdr:colOff>
      <xdr:row>300</xdr:row>
      <xdr:rowOff>0</xdr:rowOff>
    </xdr:from>
    <xdr:to>
      <xdr:col>11</xdr:col>
      <xdr:colOff>474861</xdr:colOff>
      <xdr:row>302</xdr:row>
      <xdr:rowOff>19000</xdr:rowOff>
    </xdr:to>
    <xdr:pic>
      <xdr:nvPicPr>
        <xdr:cNvPr id="8" name="Imagen 7">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6"/>
        <a:stretch>
          <a:fillRect/>
        </a:stretch>
      </xdr:blipFill>
      <xdr:spPr>
        <a:xfrm>
          <a:off x="762000" y="37528500"/>
          <a:ext cx="11114286" cy="400000"/>
        </a:xfrm>
        <a:prstGeom prst="rect">
          <a:avLst/>
        </a:prstGeom>
      </xdr:spPr>
    </xdr:pic>
    <xdr:clientData/>
  </xdr:twoCellAnchor>
  <xdr:twoCellAnchor editAs="oneCell">
    <xdr:from>
      <xdr:col>1</xdr:col>
      <xdr:colOff>314325</xdr:colOff>
      <xdr:row>137</xdr:row>
      <xdr:rowOff>161925</xdr:rowOff>
    </xdr:from>
    <xdr:to>
      <xdr:col>5</xdr:col>
      <xdr:colOff>332846</xdr:colOff>
      <xdr:row>158</xdr:row>
      <xdr:rowOff>85234</xdr:rowOff>
    </xdr:to>
    <xdr:pic>
      <xdr:nvPicPr>
        <xdr:cNvPr id="9" name="Imagen 8">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7"/>
        <a:stretch>
          <a:fillRect/>
        </a:stretch>
      </xdr:blipFill>
      <xdr:spPr>
        <a:xfrm>
          <a:off x="1076325" y="22259925"/>
          <a:ext cx="4228571" cy="3923809"/>
        </a:xfrm>
        <a:prstGeom prst="rect">
          <a:avLst/>
        </a:prstGeom>
      </xdr:spPr>
    </xdr:pic>
    <xdr:clientData/>
  </xdr:twoCellAnchor>
  <xdr:twoCellAnchor editAs="oneCell">
    <xdr:from>
      <xdr:col>6</xdr:col>
      <xdr:colOff>0</xdr:colOff>
      <xdr:row>138</xdr:row>
      <xdr:rowOff>0</xdr:rowOff>
    </xdr:from>
    <xdr:to>
      <xdr:col>15</xdr:col>
      <xdr:colOff>465577</xdr:colOff>
      <xdr:row>139</xdr:row>
      <xdr:rowOff>66643</xdr:rowOff>
    </xdr:to>
    <xdr:pic>
      <xdr:nvPicPr>
        <xdr:cNvPr id="10" name="Imagen 9">
          <a:extLst>
            <a:ext uri="{FF2B5EF4-FFF2-40B4-BE49-F238E27FC236}">
              <a16:creationId xmlns:a16="http://schemas.microsoft.com/office/drawing/2014/main" id="{00000000-0008-0000-0B00-00000A000000}"/>
            </a:ext>
          </a:extLst>
        </xdr:cNvPr>
        <xdr:cNvPicPr>
          <a:picLocks noChangeAspect="1"/>
        </xdr:cNvPicPr>
      </xdr:nvPicPr>
      <xdr:blipFill>
        <a:blip xmlns:r="http://schemas.openxmlformats.org/officeDocument/2006/relationships" r:embed="rId8"/>
        <a:stretch>
          <a:fillRect/>
        </a:stretch>
      </xdr:blipFill>
      <xdr:spPr>
        <a:xfrm>
          <a:off x="5734050" y="22288500"/>
          <a:ext cx="9180952" cy="257143"/>
        </a:xfrm>
        <a:prstGeom prst="rect">
          <a:avLst/>
        </a:prstGeom>
      </xdr:spPr>
    </xdr:pic>
    <xdr:clientData/>
  </xdr:twoCellAnchor>
  <xdr:twoCellAnchor editAs="oneCell">
    <xdr:from>
      <xdr:col>19</xdr:col>
      <xdr:colOff>190500</xdr:colOff>
      <xdr:row>165</xdr:row>
      <xdr:rowOff>57150</xdr:rowOff>
    </xdr:from>
    <xdr:to>
      <xdr:col>21</xdr:col>
      <xdr:colOff>533167</xdr:colOff>
      <xdr:row>195</xdr:row>
      <xdr:rowOff>180245</xdr:rowOff>
    </xdr:to>
    <xdr:pic>
      <xdr:nvPicPr>
        <xdr:cNvPr id="13" name="Imagen 12">
          <a:extLst>
            <a:ext uri="{FF2B5EF4-FFF2-40B4-BE49-F238E27FC236}">
              <a16:creationId xmlns:a16="http://schemas.microsoft.com/office/drawing/2014/main" id="{00000000-0008-0000-0B00-00000D000000}"/>
            </a:ext>
          </a:extLst>
        </xdr:cNvPr>
        <xdr:cNvPicPr>
          <a:picLocks noChangeAspect="1"/>
        </xdr:cNvPicPr>
      </xdr:nvPicPr>
      <xdr:blipFill>
        <a:blip xmlns:r="http://schemas.openxmlformats.org/officeDocument/2006/relationships" r:embed="rId9"/>
        <a:stretch>
          <a:fillRect/>
        </a:stretch>
      </xdr:blipFill>
      <xdr:spPr>
        <a:xfrm>
          <a:off x="15830550" y="31299150"/>
          <a:ext cx="1866667" cy="58380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hyperlink" Target="https://www.idae.es/tecnologias/energias-renovables/uso-termico/biocarburantes" TargetMode="External"/><Relationship Id="rId7" Type="http://schemas.openxmlformats.org/officeDocument/2006/relationships/hyperlink" Target="https://www.idescat.cat/pub/?id=aec&amp;n=217&amp;lang=es" TargetMode="External"/><Relationship Id="rId2" Type="http://schemas.openxmlformats.org/officeDocument/2006/relationships/hyperlink" Target="http://noria.mx/lublearn/medicion-de-la-densidad-relativa-de-los-lubricantes/" TargetMode="External"/><Relationship Id="rId1" Type="http://schemas.openxmlformats.org/officeDocument/2006/relationships/hyperlink" Target="http://residus.gencat.cat/web/.content/home/lagencia/publicacions/prevencio/guia_vfus_18_es.pdf" TargetMode="External"/><Relationship Id="rId6" Type="http://schemas.openxmlformats.org/officeDocument/2006/relationships/hyperlink" Target="http://extremambiente.juntaex.es/files/AAI/20140819/RESUMEN%20NO%20TECNICO%20AAU%2014-102.pdf" TargetMode="External"/><Relationship Id="rId5" Type="http://schemas.openxmlformats.org/officeDocument/2006/relationships/hyperlink" Target="http://residus.gencat.cat/web/.content/home/lagencia/publicacions/prevencio/guia_vfus_18_es.pdf" TargetMode="External"/><Relationship Id="rId10" Type="http://schemas.openxmlformats.org/officeDocument/2006/relationships/comments" Target="../comments3.xml"/><Relationship Id="rId4" Type="http://schemas.openxmlformats.org/officeDocument/2006/relationships/hyperlink" Target="https://www.idae.es/tecnologias/energias-renovables/uso-termico/biocarburantes" TargetMode="External"/><Relationship Id="rId9"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300"/>
  <sheetViews>
    <sheetView workbookViewId="0"/>
  </sheetViews>
  <sheetFormatPr defaultColWidth="11.453125" defaultRowHeight="14.5" x14ac:dyDescent="0.35"/>
  <cols>
    <col min="1" max="1" width="11.453125" style="4"/>
    <col min="2" max="2" width="32.81640625" style="4" customWidth="1"/>
    <col min="3" max="3" width="28.54296875" style="4" customWidth="1"/>
    <col min="4" max="16384" width="11.453125" style="4"/>
  </cols>
  <sheetData>
    <row r="1" spans="2:13" x14ac:dyDescent="0.35">
      <c r="B1" s="4">
        <v>1</v>
      </c>
      <c r="C1" s="4" t="s">
        <v>212</v>
      </c>
    </row>
    <row r="2" spans="2:13" x14ac:dyDescent="0.35">
      <c r="B2" s="4">
        <v>2</v>
      </c>
      <c r="C2" s="4" t="s">
        <v>213</v>
      </c>
    </row>
    <row r="6" spans="2:13" x14ac:dyDescent="0.35">
      <c r="B6" s="138" t="s">
        <v>22</v>
      </c>
      <c r="C6" s="138"/>
      <c r="D6" s="138"/>
      <c r="E6" s="138"/>
      <c r="F6" s="138"/>
      <c r="G6" s="138"/>
      <c r="H6" s="138"/>
      <c r="I6" s="138"/>
      <c r="J6" s="138"/>
      <c r="K6" s="138"/>
      <c r="L6" s="138"/>
      <c r="M6" s="138"/>
    </row>
    <row r="7" spans="2:13" x14ac:dyDescent="0.35">
      <c r="B7" s="138"/>
      <c r="C7" s="138"/>
      <c r="D7" s="138"/>
      <c r="E7" s="138"/>
      <c r="F7" s="138"/>
      <c r="G7" s="138"/>
      <c r="H7" s="138"/>
      <c r="I7" s="138"/>
      <c r="J7" s="138"/>
      <c r="K7" s="138"/>
      <c r="L7" s="138"/>
      <c r="M7" s="138"/>
    </row>
    <row r="8" spans="2:13" x14ac:dyDescent="0.35">
      <c r="B8" s="138"/>
      <c r="C8" s="138"/>
      <c r="D8" s="138"/>
      <c r="E8" s="138"/>
      <c r="F8" s="138"/>
      <c r="G8" s="138"/>
      <c r="H8" s="138"/>
      <c r="I8" s="138"/>
      <c r="J8" s="138"/>
      <c r="K8" s="138"/>
      <c r="L8" s="138"/>
      <c r="M8" s="138"/>
    </row>
    <row r="9" spans="2:13" x14ac:dyDescent="0.35">
      <c r="B9" s="138"/>
      <c r="C9" s="138"/>
      <c r="D9" s="138"/>
      <c r="E9" s="138"/>
      <c r="F9" s="138"/>
      <c r="G9" s="138"/>
      <c r="H9" s="138"/>
      <c r="I9" s="138"/>
      <c r="J9" s="138"/>
      <c r="K9" s="138"/>
      <c r="L9" s="138"/>
      <c r="M9" s="138"/>
    </row>
    <row r="10" spans="2:13" x14ac:dyDescent="0.35">
      <c r="B10" s="138"/>
      <c r="C10" s="138"/>
      <c r="D10" s="138"/>
      <c r="E10" s="138"/>
      <c r="F10" s="138"/>
      <c r="G10" s="138"/>
      <c r="H10" s="138"/>
      <c r="I10" s="138"/>
      <c r="J10" s="138"/>
      <c r="K10" s="138"/>
      <c r="L10" s="138"/>
      <c r="M10" s="138"/>
    </row>
    <row r="11" spans="2:13" x14ac:dyDescent="0.35">
      <c r="B11" s="138"/>
      <c r="C11" s="138"/>
      <c r="D11" s="138"/>
      <c r="E11" s="138"/>
      <c r="F11" s="138"/>
      <c r="G11" s="138"/>
      <c r="H11" s="138"/>
      <c r="I11" s="138"/>
      <c r="J11" s="138"/>
      <c r="K11" s="138"/>
      <c r="L11" s="138"/>
      <c r="M11" s="138"/>
    </row>
    <row r="12" spans="2:13" x14ac:dyDescent="0.35">
      <c r="B12" s="138"/>
      <c r="C12" s="138"/>
      <c r="D12" s="138"/>
      <c r="E12" s="138"/>
      <c r="F12" s="138"/>
      <c r="G12" s="138"/>
      <c r="H12" s="138"/>
      <c r="I12" s="138"/>
      <c r="J12" s="138"/>
      <c r="K12" s="138"/>
      <c r="L12" s="138"/>
      <c r="M12" s="138"/>
    </row>
    <row r="14" spans="2:13" ht="16.5" customHeight="1" x14ac:dyDescent="0.35"/>
    <row r="15" spans="2:13" x14ac:dyDescent="0.35">
      <c r="D15" s="4" t="s">
        <v>211</v>
      </c>
      <c r="E15" s="4" t="s">
        <v>198</v>
      </c>
      <c r="F15" s="4" t="s">
        <v>361</v>
      </c>
    </row>
    <row r="16" spans="2:13" x14ac:dyDescent="0.35">
      <c r="B16" s="4" t="str">
        <f>TEXTOS!AO2</f>
        <v>24-7 UTILITIES, S.L.U.</v>
      </c>
      <c r="C16">
        <v>0</v>
      </c>
      <c r="D16" s="4" t="s">
        <v>1</v>
      </c>
      <c r="E16" s="4">
        <v>1</v>
      </c>
      <c r="F16" s="4" t="s">
        <v>302</v>
      </c>
    </row>
    <row r="17" spans="2:6" x14ac:dyDescent="0.35">
      <c r="B17" s="4" t="str">
        <f>TEXTOS!AO3</f>
        <v>ACCIONA GREEN ENERGY DEVELOPMENTS, S.L.</v>
      </c>
      <c r="C17">
        <v>0</v>
      </c>
      <c r="D17" s="4" t="s">
        <v>1</v>
      </c>
      <c r="E17" s="4">
        <v>1</v>
      </c>
      <c r="F17" s="4" t="s">
        <v>302</v>
      </c>
    </row>
    <row r="18" spans="2:6" x14ac:dyDescent="0.35">
      <c r="B18" s="4" t="str">
        <f>TEXTOS!AO4</f>
        <v>ACCIÓN ENERGIA COMERCIALIZADORA, S.L.</v>
      </c>
      <c r="C18">
        <v>0</v>
      </c>
      <c r="D18" s="4" t="s">
        <v>1</v>
      </c>
      <c r="E18" s="4">
        <v>1</v>
      </c>
      <c r="F18" s="4" t="s">
        <v>302</v>
      </c>
    </row>
    <row r="19" spans="2:6" x14ac:dyDescent="0.35">
      <c r="B19" s="4" t="str">
        <f>TEXTOS!AO5</f>
        <v>ACSOL ENERGIA GLOBAL, S.A.</v>
      </c>
      <c r="C19">
        <v>0.40999999642372131</v>
      </c>
      <c r="D19" s="4" t="s">
        <v>1</v>
      </c>
      <c r="E19" s="4">
        <v>1</v>
      </c>
      <c r="F19" s="4" t="s">
        <v>302</v>
      </c>
    </row>
    <row r="20" spans="2:6" x14ac:dyDescent="0.35">
      <c r="B20" s="4" t="str">
        <f>TEXTOS!AO6</f>
        <v>ADEINNOVA ENERGÍA, S.L.U.</v>
      </c>
      <c r="C20">
        <v>0.31000000238418579</v>
      </c>
      <c r="D20" s="4" t="s">
        <v>1</v>
      </c>
      <c r="E20" s="4">
        <v>1</v>
      </c>
      <c r="F20" s="4" t="s">
        <v>302</v>
      </c>
    </row>
    <row r="21" spans="2:6" x14ac:dyDescent="0.35">
      <c r="B21" s="4" t="str">
        <f>TEXTOS!AO7</f>
        <v>ADELFAS ENERGIA, S.L.</v>
      </c>
      <c r="C21">
        <v>0.34999999403953552</v>
      </c>
      <c r="D21" s="4" t="s">
        <v>1</v>
      </c>
      <c r="E21" s="4">
        <v>1</v>
      </c>
      <c r="F21" s="4" t="s">
        <v>302</v>
      </c>
    </row>
    <row r="22" spans="2:6" x14ac:dyDescent="0.35">
      <c r="B22" s="4" t="str">
        <f>TEXTOS!AO8</f>
        <v>AGENTE DEL MERCADO ELÉCTRICO, S.A.</v>
      </c>
      <c r="C22">
        <v>0.36000001430511475</v>
      </c>
      <c r="D22" s="4" t="s">
        <v>1</v>
      </c>
      <c r="E22" s="4">
        <v>1</v>
      </c>
      <c r="F22" s="4" t="s">
        <v>302</v>
      </c>
    </row>
    <row r="23" spans="2:6" x14ac:dyDescent="0.35">
      <c r="B23" s="4" t="str">
        <f>TEXTOS!AO9</f>
        <v>AGRI-ENERGÍA, S.A.</v>
      </c>
      <c r="C23">
        <v>0</v>
      </c>
      <c r="D23" s="4" t="s">
        <v>1</v>
      </c>
      <c r="E23" s="4">
        <v>1</v>
      </c>
      <c r="F23" s="4" t="s">
        <v>302</v>
      </c>
    </row>
    <row r="24" spans="2:6" x14ac:dyDescent="0.35">
      <c r="B24" s="4" t="str">
        <f>TEXTOS!AO10</f>
        <v>AGUAS DE BARBASTRO ENERGÍA, S.L.</v>
      </c>
      <c r="C24">
        <v>0.40999999642372131</v>
      </c>
      <c r="D24" s="4" t="s">
        <v>1</v>
      </c>
      <c r="E24" s="4">
        <v>1</v>
      </c>
      <c r="F24" s="4" t="s">
        <v>302</v>
      </c>
    </row>
    <row r="25" spans="2:6" x14ac:dyDescent="0.35">
      <c r="B25" s="4" t="str">
        <f>TEXTOS!AO11</f>
        <v>ALCANZIA ENERGIA, S.L.</v>
      </c>
      <c r="C25">
        <v>0.30000001192092896</v>
      </c>
      <c r="D25" s="4" t="s">
        <v>1</v>
      </c>
      <c r="E25" s="4">
        <v>1</v>
      </c>
      <c r="F25" s="4" t="s">
        <v>302</v>
      </c>
    </row>
    <row r="26" spans="2:6" x14ac:dyDescent="0.35">
      <c r="B26" s="4" t="str">
        <f>TEXTOS!AO12</f>
        <v>ALDRO ENERGÍA Y SOLUCIONES, S.L.U.</v>
      </c>
      <c r="C26">
        <v>0.40000000596046448</v>
      </c>
      <c r="D26" s="4" t="s">
        <v>1</v>
      </c>
      <c r="E26" s="4">
        <v>1</v>
      </c>
      <c r="F26" s="4" t="s">
        <v>302</v>
      </c>
    </row>
    <row r="27" spans="2:6" x14ac:dyDescent="0.35">
      <c r="B27" s="4" t="str">
        <f>TEXTOS!AO13</f>
        <v>ALILUZ MEDITERRANEA, S.L.</v>
      </c>
      <c r="C27">
        <v>0</v>
      </c>
      <c r="D27" s="4" t="s">
        <v>1</v>
      </c>
      <c r="E27" s="4">
        <v>1</v>
      </c>
      <c r="F27" s="4" t="s">
        <v>302</v>
      </c>
    </row>
    <row r="28" spans="2:6" x14ac:dyDescent="0.35">
      <c r="B28" s="4" t="str">
        <f>TEXTOS!AO14</f>
        <v>ALPIQ ENERGIA ESPAÑA, S.A.U.</v>
      </c>
      <c r="C28">
        <v>0.11999999731779099</v>
      </c>
      <c r="D28" s="4" t="s">
        <v>1</v>
      </c>
      <c r="E28" s="4">
        <v>1</v>
      </c>
      <c r="F28" s="4" t="s">
        <v>302</v>
      </c>
    </row>
    <row r="29" spans="2:6" x14ac:dyDescent="0.35">
      <c r="B29" s="4" t="str">
        <f>TEXTOS!AO15</f>
        <v>ANOTHER ENERGY OPTION, S.L.</v>
      </c>
      <c r="C29">
        <v>0.34999999403953552</v>
      </c>
      <c r="D29" s="4" t="s">
        <v>1</v>
      </c>
      <c r="E29" s="4">
        <v>1</v>
      </c>
      <c r="F29" s="4" t="s">
        <v>302</v>
      </c>
    </row>
    <row r="30" spans="2:6" x14ac:dyDescent="0.35">
      <c r="B30" s="4" t="str">
        <f>TEXTOS!AO16</f>
        <v>AQUÍ ENERGÍA, S.L.</v>
      </c>
      <c r="C30">
        <v>0</v>
      </c>
      <c r="D30" s="4" t="s">
        <v>1</v>
      </c>
      <c r="E30" s="4">
        <v>1</v>
      </c>
      <c r="F30" s="4" t="s">
        <v>302</v>
      </c>
    </row>
    <row r="31" spans="2:6" x14ac:dyDescent="0.35">
      <c r="B31" s="4" t="str">
        <f>TEXTOS!AO17</f>
        <v xml:space="preserve">ASAL DE ENERGÍA, S.L. </v>
      </c>
      <c r="C31">
        <v>0</v>
      </c>
      <c r="D31" s="4" t="s">
        <v>1</v>
      </c>
      <c r="E31" s="4">
        <v>1</v>
      </c>
      <c r="F31" s="4" t="s">
        <v>302</v>
      </c>
    </row>
    <row r="32" spans="2:6" x14ac:dyDescent="0.35">
      <c r="B32" s="4" t="str">
        <f>TEXTOS!AO18</f>
        <v>AUDAX ENERGÍA, S.L.U.</v>
      </c>
      <c r="C32">
        <v>0.28999999165534973</v>
      </c>
      <c r="D32" s="4" t="s">
        <v>1</v>
      </c>
      <c r="E32" s="4">
        <v>1</v>
      </c>
      <c r="F32" s="4" t="s">
        <v>302</v>
      </c>
    </row>
    <row r="33" spans="2:6" x14ac:dyDescent="0.35">
      <c r="B33" s="4" t="str">
        <f>TEXTOS!AO19</f>
        <v>AURA ENERGÍA, S.L.</v>
      </c>
      <c r="C33">
        <v>0</v>
      </c>
      <c r="D33" s="4" t="s">
        <v>1</v>
      </c>
      <c r="E33" s="4">
        <v>1</v>
      </c>
      <c r="F33" s="4" t="s">
        <v>302</v>
      </c>
    </row>
    <row r="34" spans="2:6" x14ac:dyDescent="0.35">
      <c r="B34" s="4" t="str">
        <f>TEXTOS!AO20</f>
        <v>AUSARTA PRIMA, S.L.</v>
      </c>
      <c r="C34">
        <v>0</v>
      </c>
      <c r="D34" s="4" t="s">
        <v>1</v>
      </c>
      <c r="E34" s="4">
        <v>1</v>
      </c>
      <c r="F34" s="4" t="s">
        <v>302</v>
      </c>
    </row>
    <row r="35" spans="2:6" x14ac:dyDescent="0.35">
      <c r="B35" s="4" t="str">
        <f>TEXTOS!AO21</f>
        <v>AVANZALIA ENERGÍA COMERCIALIZADORA, S.A.</v>
      </c>
      <c r="C35">
        <v>0.25</v>
      </c>
      <c r="D35" s="4" t="s">
        <v>1</v>
      </c>
      <c r="E35" s="4">
        <v>1</v>
      </c>
      <c r="F35" s="4" t="s">
        <v>302</v>
      </c>
    </row>
    <row r="36" spans="2:6" x14ac:dyDescent="0.35">
      <c r="B36" s="4" t="str">
        <f>TEXTOS!AO22</f>
        <v>AXPO IBERIA, S.L.</v>
      </c>
      <c r="C36">
        <v>0</v>
      </c>
      <c r="D36" s="4" t="s">
        <v>1</v>
      </c>
      <c r="E36" s="4">
        <v>1</v>
      </c>
      <c r="F36" s="4" t="s">
        <v>302</v>
      </c>
    </row>
    <row r="37" spans="2:6" x14ac:dyDescent="0.35">
      <c r="B37" s="4" t="str">
        <f>TEXTOS!AO23</f>
        <v>BASSOLS ENERGÍA COMERCIAL, S.L.</v>
      </c>
      <c r="C37">
        <v>0</v>
      </c>
      <c r="D37" s="4" t="s">
        <v>1</v>
      </c>
      <c r="E37" s="4">
        <v>1</v>
      </c>
      <c r="F37" s="4" t="s">
        <v>302</v>
      </c>
    </row>
    <row r="38" spans="2:6" x14ac:dyDescent="0.35">
      <c r="B38" s="4" t="str">
        <f>TEXTOS!AO24</f>
        <v>CATGAS ENERGÍA, S.A.</v>
      </c>
      <c r="C38">
        <v>0.40000000596046448</v>
      </c>
      <c r="D38" s="4" t="s">
        <v>1</v>
      </c>
      <c r="E38" s="4">
        <v>1</v>
      </c>
      <c r="F38" s="4" t="s">
        <v>302</v>
      </c>
    </row>
    <row r="39" spans="2:6" x14ac:dyDescent="0.35">
      <c r="B39" s="4" t="str">
        <f>TEXTOS!AO25</f>
        <v xml:space="preserve">CEMOI ELECTRICITE, S.L. </v>
      </c>
      <c r="C39">
        <v>0.37999999523162842</v>
      </c>
      <c r="D39" s="4" t="s">
        <v>1</v>
      </c>
      <c r="E39" s="4">
        <v>1</v>
      </c>
      <c r="F39" s="4" t="s">
        <v>302</v>
      </c>
    </row>
    <row r="40" spans="2:6" x14ac:dyDescent="0.35">
      <c r="B40" s="4" t="str">
        <f>TEXTOS!AO26</f>
        <v>CEPSA COMERCIAL PETRÓLEO,_x000D_
S.A.U.</v>
      </c>
      <c r="C40">
        <v>0</v>
      </c>
      <c r="D40" s="4" t="s">
        <v>1</v>
      </c>
      <c r="E40" s="4">
        <v>1</v>
      </c>
      <c r="F40" s="4" t="s">
        <v>302</v>
      </c>
    </row>
    <row r="41" spans="2:6" x14ac:dyDescent="0.35">
      <c r="B41" s="4" t="str">
        <f>TEXTOS!AO27</f>
        <v>CEPSA GAS Y ELECTRICIDAD, S.A.</v>
      </c>
      <c r="C41">
        <v>0</v>
      </c>
      <c r="D41" s="4" t="s">
        <v>1</v>
      </c>
      <c r="E41" s="4">
        <v>1</v>
      </c>
      <c r="F41" s="4" t="s">
        <v>302</v>
      </c>
    </row>
    <row r="42" spans="2:6" x14ac:dyDescent="0.35">
      <c r="B42" s="4" t="str">
        <f>TEXTOS!AO28</f>
        <v>CHITAHI ENERGY, S.L.</v>
      </c>
      <c r="C42">
        <v>0</v>
      </c>
      <c r="D42" s="4" t="s">
        <v>1</v>
      </c>
      <c r="E42" s="4">
        <v>1</v>
      </c>
      <c r="F42" s="4" t="s">
        <v>302</v>
      </c>
    </row>
    <row r="43" spans="2:6" x14ac:dyDescent="0.35">
      <c r="B43" s="4" t="str">
        <f>TEXTOS!AO29</f>
        <v>CLIDOM ENERGY, S.L.</v>
      </c>
      <c r="C43">
        <v>0</v>
      </c>
      <c r="D43" s="4" t="s">
        <v>1</v>
      </c>
      <c r="E43" s="4">
        <v>1</v>
      </c>
      <c r="F43" s="4" t="s">
        <v>302</v>
      </c>
    </row>
    <row r="44" spans="2:6" x14ac:dyDescent="0.35">
      <c r="B44" s="4" t="str">
        <f>TEXTOS!AO30</f>
        <v>COMERCIALIZADORA DE ELECTRICIDAD Y GAS DEL MEDITERRÁNEO, S.L.</v>
      </c>
      <c r="C44">
        <v>0</v>
      </c>
      <c r="D44" s="4" t="s">
        <v>1</v>
      </c>
      <c r="E44" s="4">
        <v>1</v>
      </c>
      <c r="F44" s="4" t="s">
        <v>302</v>
      </c>
    </row>
    <row r="45" spans="2:6" x14ac:dyDescent="0.35">
      <c r="B45" s="4" t="str">
        <f>TEXTOS!AO31</f>
        <v>COMERCIALIZADORA DE ENERGÍA DIRECTA, S.L.</v>
      </c>
      <c r="C45">
        <v>0</v>
      </c>
      <c r="D45" s="4" t="s">
        <v>1</v>
      </c>
      <c r="E45" s="4">
        <v>1</v>
      </c>
      <c r="F45" s="4" t="s">
        <v>302</v>
      </c>
    </row>
    <row r="46" spans="2:6" x14ac:dyDescent="0.35">
      <c r="B46" s="4" t="str">
        <f>TEXTOS!AO32</f>
        <v>COMERCIALIZADORA ELECTRICA DE CADIZ, S.A.</v>
      </c>
      <c r="C46">
        <v>0</v>
      </c>
      <c r="D46" s="4" t="s">
        <v>1</v>
      </c>
      <c r="E46" s="4">
        <v>1</v>
      </c>
      <c r="F46" s="4" t="s">
        <v>302</v>
      </c>
    </row>
    <row r="47" spans="2:6" x14ac:dyDescent="0.35">
      <c r="B47" s="4" t="str">
        <f>TEXTOS!AO33</f>
        <v>COMERCIALIZADORA ELÉCTRICA TALAYUELAS, S.L.</v>
      </c>
      <c r="C47">
        <v>0</v>
      </c>
      <c r="D47" s="4" t="s">
        <v>1</v>
      </c>
      <c r="E47" s="4">
        <v>1</v>
      </c>
      <c r="F47" s="4" t="s">
        <v>302</v>
      </c>
    </row>
    <row r="48" spans="2:6" x14ac:dyDescent="0.35">
      <c r="B48" s="4" t="str">
        <f>TEXTOS!AO34</f>
        <v>COMERCIALIZADORA LERSA , S.L.</v>
      </c>
      <c r="C48">
        <v>0</v>
      </c>
      <c r="D48" s="4" t="s">
        <v>1</v>
      </c>
      <c r="E48" s="4">
        <v>1</v>
      </c>
      <c r="F48" s="4" t="s">
        <v>302</v>
      </c>
    </row>
    <row r="49" spans="2:6" x14ac:dyDescent="0.35">
      <c r="B49" s="4" t="str">
        <f>TEXTOS!AO35</f>
        <v>COMPAÑÍA ESCANDINAVA DE ELECTRICIDAD EN ESPAÑA, S.L.</v>
      </c>
      <c r="C49">
        <v>0</v>
      </c>
      <c r="D49" s="4" t="s">
        <v>1</v>
      </c>
      <c r="E49" s="4">
        <v>1</v>
      </c>
      <c r="F49" s="4" t="s">
        <v>302</v>
      </c>
    </row>
    <row r="50" spans="2:6" x14ac:dyDescent="0.35">
      <c r="B50" s="4" t="str">
        <f>TEXTOS!AO36</f>
        <v>COOPERATIVA ELECTRICA DE CASTELLAR, S.C.V.</v>
      </c>
      <c r="C50">
        <v>0</v>
      </c>
      <c r="D50" s="4" t="s">
        <v>1</v>
      </c>
      <c r="E50" s="4">
        <v>1</v>
      </c>
      <c r="F50" s="4" t="s">
        <v>302</v>
      </c>
    </row>
    <row r="51" spans="2:6" x14ac:dyDescent="0.35">
      <c r="B51" s="4" t="str">
        <f>TEXTOS!AO37</f>
        <v>COOPERATIVA ELÉCTRICA BENÉFICA CATRALENSE, COOP. V.</v>
      </c>
      <c r="C51">
        <v>0</v>
      </c>
      <c r="D51" s="4" t="s">
        <v>1</v>
      </c>
      <c r="E51" s="4">
        <v>1</v>
      </c>
      <c r="F51" s="4" t="s">
        <v>302</v>
      </c>
    </row>
    <row r="52" spans="2:6" x14ac:dyDescent="0.35">
      <c r="B52" s="4" t="str">
        <f>TEXTOS!AO38</f>
        <v>COOPERATIVA ELÉCTRICA BENÉFICA SAN FRANCISCO DE ASÍS, COOP. V.</v>
      </c>
      <c r="C52">
        <v>0</v>
      </c>
      <c r="D52" s="4" t="s">
        <v>1</v>
      </c>
      <c r="E52" s="4">
        <v>1</v>
      </c>
      <c r="F52" s="4" t="s">
        <v>302</v>
      </c>
    </row>
    <row r="53" spans="2:6" x14ac:dyDescent="0.35">
      <c r="B53" s="4" t="str">
        <f>TEXTOS!AO39</f>
        <v>COOPERATIVA ELÉCTRICA-BENÉFICA ALBATERENSE, COOP.V.</v>
      </c>
      <c r="C53">
        <v>0</v>
      </c>
      <c r="D53" s="4" t="s">
        <v>1</v>
      </c>
      <c r="E53" s="4">
        <v>1</v>
      </c>
      <c r="F53" s="4" t="s">
        <v>302</v>
      </c>
    </row>
    <row r="54" spans="2:6" x14ac:dyDescent="0.35">
      <c r="B54" s="4" t="str">
        <f>TEXTOS!AO40</f>
        <v>COOPERATIVA VALENCIANA ELECTRODISTRIBUIDORA DE FUERZA Y ALUMBRADO SERRALLO, S.Coop.V.</v>
      </c>
      <c r="C54">
        <v>0</v>
      </c>
      <c r="D54" s="4" t="s">
        <v>1</v>
      </c>
      <c r="E54" s="4">
        <v>1</v>
      </c>
      <c r="F54" s="4" t="s">
        <v>302</v>
      </c>
    </row>
    <row r="55" spans="2:6" x14ac:dyDescent="0.35">
      <c r="B55" s="4" t="str">
        <f>TEXTOS!AO41</f>
        <v>COX ENERGIA COMERCIALIZADORA ESPAÑA, S.L.U.</v>
      </c>
      <c r="C55">
        <v>0</v>
      </c>
      <c r="D55" s="4" t="s">
        <v>1</v>
      </c>
      <c r="E55" s="4">
        <v>1</v>
      </c>
      <c r="F55" s="4" t="s">
        <v>302</v>
      </c>
    </row>
    <row r="56" spans="2:6" x14ac:dyDescent="0.35">
      <c r="B56" s="4" t="str">
        <f>TEXTOS!AO42</f>
        <v>CYE ENERGIA, S.L.</v>
      </c>
      <c r="C56">
        <v>9.9999997764825821E-3</v>
      </c>
      <c r="D56" s="4" t="s">
        <v>1</v>
      </c>
      <c r="E56" s="4">
        <v>1</v>
      </c>
      <c r="F56" s="4" t="s">
        <v>302</v>
      </c>
    </row>
    <row r="57" spans="2:6" x14ac:dyDescent="0.35">
      <c r="B57" s="4" t="str">
        <f>TEXTOS!AO43</f>
        <v>DAIMUZ ENERGÍA, S.L.</v>
      </c>
      <c r="C57">
        <v>0</v>
      </c>
      <c r="D57" s="4" t="s">
        <v>1</v>
      </c>
      <c r="E57" s="4">
        <v>1</v>
      </c>
      <c r="F57" s="4" t="s">
        <v>302</v>
      </c>
    </row>
    <row r="58" spans="2:6" x14ac:dyDescent="0.35">
      <c r="B58" s="4" t="str">
        <f>TEXTOS!AO44</f>
        <v>DISA ENERGIA ELECTRICA, S.L.U.</v>
      </c>
      <c r="C58">
        <v>0</v>
      </c>
      <c r="D58" s="4" t="s">
        <v>1</v>
      </c>
      <c r="E58" s="4">
        <v>1</v>
      </c>
      <c r="F58" s="4" t="s">
        <v>302</v>
      </c>
    </row>
    <row r="59" spans="2:6" x14ac:dyDescent="0.35">
      <c r="B59" s="4" t="str">
        <f>TEXTOS!AO45</f>
        <v>DREUE ELECTRIC, S.L.</v>
      </c>
      <c r="C59">
        <v>0.40000000596046448</v>
      </c>
      <c r="D59" s="4" t="s">
        <v>1</v>
      </c>
      <c r="E59" s="4">
        <v>1</v>
      </c>
      <c r="F59" s="4" t="s">
        <v>302</v>
      </c>
    </row>
    <row r="60" spans="2:6" x14ac:dyDescent="0.35">
      <c r="B60" s="4" t="str">
        <f>TEXTOS!AO46</f>
        <v>DRK ENERGY, S.L.</v>
      </c>
      <c r="C60">
        <v>0</v>
      </c>
      <c r="D60" s="4" t="s">
        <v>1</v>
      </c>
      <c r="E60" s="4">
        <v>1</v>
      </c>
      <c r="F60" s="4" t="s">
        <v>302</v>
      </c>
    </row>
    <row r="61" spans="2:6" x14ac:dyDescent="0.35">
      <c r="B61" s="4" t="str">
        <f>TEXTOS!AO47</f>
        <v>ECOEQ ENERGÉTICA, S.L.</v>
      </c>
      <c r="C61">
        <v>0.40000000596046448</v>
      </c>
      <c r="D61" s="4" t="s">
        <v>1</v>
      </c>
      <c r="E61" s="4">
        <v>1</v>
      </c>
      <c r="F61" s="4" t="s">
        <v>302</v>
      </c>
    </row>
    <row r="62" spans="2:6" x14ac:dyDescent="0.35">
      <c r="B62" s="4" t="str">
        <f>TEXTOS!AO48</f>
        <v>ECOFUTURA LUZ ENERGÍA, S.L.</v>
      </c>
      <c r="C62">
        <v>0.15000000596046448</v>
      </c>
      <c r="D62" s="4" t="s">
        <v>1</v>
      </c>
      <c r="E62" s="4">
        <v>1</v>
      </c>
      <c r="F62" s="4" t="s">
        <v>302</v>
      </c>
    </row>
    <row r="63" spans="2:6" x14ac:dyDescent="0.35">
      <c r="B63" s="4" t="str">
        <f>TEXTOS!AO49</f>
        <v>ECONACTIVA, S. COOP DE C-LM</v>
      </c>
      <c r="C63">
        <v>0</v>
      </c>
      <c r="D63" s="4" t="s">
        <v>1</v>
      </c>
      <c r="E63" s="4">
        <v>1</v>
      </c>
      <c r="F63" s="4" t="s">
        <v>302</v>
      </c>
    </row>
    <row r="64" spans="2:6" x14ac:dyDescent="0.35">
      <c r="B64" s="4" t="str">
        <f>TEXTOS!AO50</f>
        <v>EDP COMERCIALIZADORA, S.A.U.</v>
      </c>
      <c r="C64">
        <v>0.23000000417232513</v>
      </c>
      <c r="D64" s="4" t="s">
        <v>1</v>
      </c>
      <c r="E64" s="4">
        <v>1</v>
      </c>
      <c r="F64" s="4" t="s">
        <v>302</v>
      </c>
    </row>
    <row r="65" spans="2:6" x14ac:dyDescent="0.35">
      <c r="B65" s="4" t="str">
        <f>TEXTOS!AO51</f>
        <v>EDP ENERGÍA S.A.U.</v>
      </c>
      <c r="C65">
        <v>0.23000000417232513</v>
      </c>
      <c r="D65" s="4" t="s">
        <v>1</v>
      </c>
      <c r="E65" s="4">
        <v>1</v>
      </c>
      <c r="F65" s="4" t="s">
        <v>302</v>
      </c>
    </row>
    <row r="66" spans="2:6" x14ac:dyDescent="0.35">
      <c r="B66" s="4" t="str">
        <f>TEXTOS!AO52</f>
        <v>ELECNOVA SIGLO XXI, S.L.</v>
      </c>
      <c r="C66">
        <v>0.34999999403953552</v>
      </c>
      <c r="D66" s="4" t="s">
        <v>1</v>
      </c>
      <c r="E66" s="4">
        <v>1</v>
      </c>
      <c r="F66" s="4" t="s">
        <v>302</v>
      </c>
    </row>
    <row r="67" spans="2:6" x14ac:dyDescent="0.35">
      <c r="B67" s="4" t="str">
        <f>TEXTOS!AO53</f>
        <v>ELECTRA ALTO MIÑO COMERCIALIZADORA DE ENERGIA, S.L.U.</v>
      </c>
      <c r="C67">
        <v>0.40999999642372131</v>
      </c>
      <c r="D67" s="4" t="s">
        <v>1</v>
      </c>
      <c r="E67" s="4">
        <v>1</v>
      </c>
      <c r="F67" s="4" t="s">
        <v>302</v>
      </c>
    </row>
    <row r="68" spans="2:6" x14ac:dyDescent="0.35">
      <c r="B68" s="4" t="str">
        <f>TEXTOS!AO54</f>
        <v>ELECTRA CALDENSE ENERGIA, S.A.</v>
      </c>
      <c r="C68">
        <v>0</v>
      </c>
      <c r="D68" s="4" t="s">
        <v>1</v>
      </c>
      <c r="E68" s="4">
        <v>1</v>
      </c>
      <c r="F68" s="4" t="s">
        <v>302</v>
      </c>
    </row>
    <row r="69" spans="2:6" x14ac:dyDescent="0.35">
      <c r="B69" s="4" t="str">
        <f>TEXTOS!AO55</f>
        <v>ELECTRA CUNTIENSE COMERCIALIZADORA, S.L.U.</v>
      </c>
      <c r="C69">
        <v>0.40999999642372131</v>
      </c>
      <c r="D69" s="4" t="s">
        <v>1</v>
      </c>
      <c r="E69" s="4">
        <v>1</v>
      </c>
      <c r="F69" s="4" t="s">
        <v>302</v>
      </c>
    </row>
    <row r="70" spans="2:6" x14ac:dyDescent="0.35">
      <c r="B70" s="4" t="str">
        <f>TEXTOS!AO56</f>
        <v>ELECTRA DEL CARDENER ENERGIA, S.A.</v>
      </c>
      <c r="C70">
        <v>0</v>
      </c>
      <c r="D70" s="4" t="s">
        <v>1</v>
      </c>
      <c r="E70" s="4">
        <v>1</v>
      </c>
      <c r="F70" s="4" t="s">
        <v>302</v>
      </c>
    </row>
    <row r="71" spans="2:6" x14ac:dyDescent="0.35">
      <c r="B71" s="4" t="str">
        <f>TEXTOS!AO57</f>
        <v>ELECTRA ENERGIA, S.A.U.</v>
      </c>
      <c r="C71">
        <v>0.37000000476837158</v>
      </c>
      <c r="D71" s="4" t="s">
        <v>1</v>
      </c>
      <c r="E71" s="4">
        <v>1</v>
      </c>
      <c r="F71" s="4" t="s">
        <v>302</v>
      </c>
    </row>
    <row r="72" spans="2:6" x14ac:dyDescent="0.35">
      <c r="B72" s="4" t="str">
        <f>TEXTOS!AO58</f>
        <v>ELECTRA NORTE ENERGÍA, S.A.U.</v>
      </c>
      <c r="C72">
        <v>0.40999999642372131</v>
      </c>
      <c r="D72" s="4" t="s">
        <v>1</v>
      </c>
      <c r="E72" s="4">
        <v>1</v>
      </c>
      <c r="F72" s="4" t="s">
        <v>302</v>
      </c>
    </row>
    <row r="73" spans="2:6" x14ac:dyDescent="0.35">
      <c r="B73" s="4" t="str">
        <f>TEXTOS!AO59</f>
        <v>ELECTRICA ALBATERENSE, S.L.</v>
      </c>
      <c r="C73">
        <v>0</v>
      </c>
      <c r="D73" s="4" t="s">
        <v>1</v>
      </c>
      <c r="E73" s="4">
        <v>1</v>
      </c>
      <c r="F73" s="4" t="s">
        <v>302</v>
      </c>
    </row>
    <row r="74" spans="2:6" x14ac:dyDescent="0.35">
      <c r="B74" s="4" t="str">
        <f>TEXTOS!AO60</f>
        <v>ELECTRICA CATRALENSE, S.L.</v>
      </c>
      <c r="C74">
        <v>0</v>
      </c>
      <c r="D74" s="4" t="s">
        <v>1</v>
      </c>
      <c r="E74" s="4">
        <v>1</v>
      </c>
      <c r="F74" s="4" t="s">
        <v>302</v>
      </c>
    </row>
    <row r="75" spans="2:6" x14ac:dyDescent="0.35">
      <c r="B75" s="4" t="str">
        <f>TEXTOS!AO61</f>
        <v>ELECTRICA DE CHERA, S.C.V.</v>
      </c>
      <c r="C75">
        <v>0</v>
      </c>
      <c r="D75" s="4" t="s">
        <v>1</v>
      </c>
      <c r="E75" s="4">
        <v>1</v>
      </c>
      <c r="F75" s="4" t="s">
        <v>302</v>
      </c>
    </row>
    <row r="76" spans="2:6" x14ac:dyDescent="0.35">
      <c r="B76" s="4" t="str">
        <f>TEXTOS!AO62</f>
        <v>ELECTRICA DE GUADASSUAR COOP. V.</v>
      </c>
      <c r="C76">
        <v>0</v>
      </c>
      <c r="D76" s="4" t="s">
        <v>1</v>
      </c>
      <c r="E76" s="4">
        <v>1</v>
      </c>
      <c r="F76" s="4" t="s">
        <v>302</v>
      </c>
    </row>
    <row r="77" spans="2:6" x14ac:dyDescent="0.35">
      <c r="B77" s="4" t="str">
        <f>TEXTOS!AO63</f>
        <v>ELECTRICA DE GUIXES ENERGÍA, S.L.</v>
      </c>
      <c r="C77">
        <v>0.34999999403953552</v>
      </c>
      <c r="D77" s="4" t="s">
        <v>1</v>
      </c>
      <c r="E77" s="4">
        <v>1</v>
      </c>
      <c r="F77" s="4" t="s">
        <v>302</v>
      </c>
    </row>
    <row r="78" spans="2:6" x14ac:dyDescent="0.35">
      <c r="B78" s="4" t="str">
        <f>TEXTOS!AO64</f>
        <v>ELECTRICA DIRECTA ENERGÍA, S.L.</v>
      </c>
      <c r="C78">
        <v>0</v>
      </c>
      <c r="D78" s="4" t="s">
        <v>1</v>
      </c>
      <c r="E78" s="4">
        <v>1</v>
      </c>
      <c r="F78" s="4" t="s">
        <v>302</v>
      </c>
    </row>
    <row r="79" spans="2:6" x14ac:dyDescent="0.35">
      <c r="B79" s="4" t="str">
        <f>TEXTOS!AO65</f>
        <v>ELECTRICA SEROSENSE, S.L.</v>
      </c>
      <c r="C79">
        <v>0.38999998569488525</v>
      </c>
      <c r="D79" s="4" t="s">
        <v>1</v>
      </c>
      <c r="E79" s="4">
        <v>1</v>
      </c>
      <c r="F79" s="4" t="s">
        <v>302</v>
      </c>
    </row>
    <row r="80" spans="2:6" x14ac:dyDescent="0.35">
      <c r="B80" s="4" t="str">
        <f>TEXTOS!AO66</f>
        <v>ELECTRICA SOLLERENSE, S.A.</v>
      </c>
      <c r="C80">
        <v>0</v>
      </c>
      <c r="D80" s="4" t="s">
        <v>1</v>
      </c>
      <c r="E80" s="4">
        <v>1</v>
      </c>
      <c r="F80" s="4" t="s">
        <v>302</v>
      </c>
    </row>
    <row r="81" spans="2:6" x14ac:dyDescent="0.35">
      <c r="B81" s="4" t="str">
        <f>TEXTOS!AO67</f>
        <v>ELECTRICA VAQUER ENERGIA, S.A.</v>
      </c>
      <c r="C81">
        <v>0</v>
      </c>
      <c r="D81" s="4" t="s">
        <v>1</v>
      </c>
      <c r="E81" s="4">
        <v>1</v>
      </c>
      <c r="F81" s="4" t="s">
        <v>302</v>
      </c>
    </row>
    <row r="82" spans="2:6" x14ac:dyDescent="0.35">
      <c r="B82" s="4" t="str">
        <f>TEXTOS!AO68</f>
        <v>ELÉCTRICA DE MELIANA, S.C.V.</v>
      </c>
      <c r="C82">
        <v>0</v>
      </c>
      <c r="D82" s="4" t="s">
        <v>1</v>
      </c>
      <c r="E82" s="4">
        <v>1</v>
      </c>
      <c r="F82" s="4" t="s">
        <v>302</v>
      </c>
    </row>
    <row r="83" spans="2:6" x14ac:dyDescent="0.35">
      <c r="B83" s="4" t="str">
        <f>TEXTOS!AO69</f>
        <v>ELÉCTRICA DE SOT DE CHERA S. COOP.V.</v>
      </c>
      <c r="C83">
        <v>0</v>
      </c>
      <c r="D83" s="4" t="s">
        <v>1</v>
      </c>
      <c r="E83" s="4">
        <v>1</v>
      </c>
      <c r="F83" s="4" t="s">
        <v>302</v>
      </c>
    </row>
    <row r="84" spans="2:6" x14ac:dyDescent="0.35">
      <c r="B84" s="4" t="str">
        <f>TEXTOS!AO70</f>
        <v>ELÉCTRICA DE VINALESA, S.L.U.</v>
      </c>
      <c r="C84">
        <v>0</v>
      </c>
      <c r="D84" s="4" t="s">
        <v>1</v>
      </c>
      <c r="E84" s="4">
        <v>1</v>
      </c>
      <c r="F84" s="4" t="s">
        <v>302</v>
      </c>
    </row>
    <row r="85" spans="2:6" x14ac:dyDescent="0.35">
      <c r="B85" s="4" t="str">
        <f>TEXTOS!AO71</f>
        <v>ELÉCTRICA NTRA. SRA. DE GRACIA SDAD. COOP. VALENCIANA</v>
      </c>
      <c r="C85">
        <v>0.37000000476837158</v>
      </c>
      <c r="D85" s="4" t="s">
        <v>1</v>
      </c>
      <c r="E85" s="4">
        <v>1</v>
      </c>
      <c r="F85" s="4" t="s">
        <v>302</v>
      </c>
    </row>
    <row r="86" spans="2:6" x14ac:dyDescent="0.35">
      <c r="B86" s="4" t="str">
        <f>TEXTOS!AO72</f>
        <v>EMASP, S. COOP.</v>
      </c>
      <c r="C86">
        <v>0</v>
      </c>
      <c r="D86" s="4" t="s">
        <v>1</v>
      </c>
      <c r="E86" s="4">
        <v>1</v>
      </c>
      <c r="F86" s="4" t="s">
        <v>302</v>
      </c>
    </row>
    <row r="87" spans="2:6" x14ac:dyDescent="0.35">
      <c r="B87" s="4" t="str">
        <f>TEXTOS!AO73</f>
        <v>EMPRESA DE ALUMBRADO ELECTRICO DE CEUTA, S.A.</v>
      </c>
      <c r="C87">
        <v>0.40999999642372131</v>
      </c>
      <c r="D87" s="4" t="s">
        <v>1</v>
      </c>
      <c r="E87" s="4">
        <v>1</v>
      </c>
      <c r="F87" s="4" t="s">
        <v>302</v>
      </c>
    </row>
    <row r="88" spans="2:6" x14ac:dyDescent="0.35">
      <c r="B88" s="4" t="str">
        <f>TEXTOS!AO74</f>
        <v>ENARA GESTIÓN Y MEDIACIÓN, S.L.</v>
      </c>
      <c r="C88">
        <v>0</v>
      </c>
      <c r="D88" s="4" t="s">
        <v>1</v>
      </c>
      <c r="E88" s="4">
        <v>1</v>
      </c>
      <c r="F88" s="4" t="s">
        <v>302</v>
      </c>
    </row>
    <row r="89" spans="2:6" x14ac:dyDescent="0.35">
      <c r="B89" s="4" t="str">
        <f>TEXTOS!AO75</f>
        <v>ENDESA ENERGIA, S.A.</v>
      </c>
      <c r="C89">
        <v>0.37999999523162842</v>
      </c>
      <c r="D89" s="4" t="s">
        <v>1</v>
      </c>
      <c r="E89" s="4">
        <v>1</v>
      </c>
      <c r="F89" s="4" t="s">
        <v>302</v>
      </c>
    </row>
    <row r="90" spans="2:6" x14ac:dyDescent="0.35">
      <c r="B90" s="4" t="str">
        <f>TEXTOS!AO76</f>
        <v>ENDESA GENERACIÓN, S.A.</v>
      </c>
      <c r="C90">
        <v>0</v>
      </c>
      <c r="D90" s="4" t="s">
        <v>1</v>
      </c>
      <c r="E90" s="4">
        <v>1</v>
      </c>
      <c r="F90" s="4" t="s">
        <v>302</v>
      </c>
    </row>
    <row r="91" spans="2:6" x14ac:dyDescent="0.35">
      <c r="B91" s="4" t="str">
        <f>TEXTOS!AO77</f>
        <v>ENERCOLUZ ENERGÍA, S.L.</v>
      </c>
      <c r="C91">
        <v>0.15999999642372131</v>
      </c>
      <c r="D91" s="4" t="s">
        <v>1</v>
      </c>
      <c r="E91" s="4">
        <v>1</v>
      </c>
      <c r="F91" s="4" t="s">
        <v>302</v>
      </c>
    </row>
    <row r="92" spans="2:6" x14ac:dyDescent="0.35">
      <c r="B92" s="4" t="str">
        <f>TEXTOS!AO78</f>
        <v>ENERGEA SAVING ENERGY, S.L.</v>
      </c>
      <c r="C92">
        <v>0</v>
      </c>
      <c r="D92" s="4" t="s">
        <v>1</v>
      </c>
      <c r="E92" s="4">
        <v>1</v>
      </c>
      <c r="F92" s="4" t="s">
        <v>302</v>
      </c>
    </row>
    <row r="93" spans="2:6" x14ac:dyDescent="0.35">
      <c r="B93" s="4" t="str">
        <f>TEXTOS!AO79</f>
        <v>ENERGIA NARANJA, S.L.</v>
      </c>
      <c r="C93">
        <v>0.25</v>
      </c>
      <c r="D93" s="4" t="s">
        <v>1</v>
      </c>
      <c r="E93" s="4">
        <v>1</v>
      </c>
      <c r="F93" s="4" t="s">
        <v>302</v>
      </c>
    </row>
    <row r="94" spans="2:6" x14ac:dyDescent="0.35">
      <c r="B94" s="4" t="str">
        <f>TEXTOS!AO80</f>
        <v>ENERGY STROM XXI, S.L.</v>
      </c>
      <c r="C94">
        <v>0.20000000298023224</v>
      </c>
      <c r="D94" s="4" t="s">
        <v>1</v>
      </c>
      <c r="E94" s="4">
        <v>1</v>
      </c>
      <c r="F94" s="4" t="s">
        <v>302</v>
      </c>
    </row>
    <row r="95" spans="2:6" x14ac:dyDescent="0.35">
      <c r="B95" s="4" t="str">
        <f>TEXTOS!AO81</f>
        <v>ENERGY TRADER SOLUTIONS, S.L.</v>
      </c>
      <c r="C95">
        <v>0.40999999642372131</v>
      </c>
      <c r="D95" s="4" t="s">
        <v>1</v>
      </c>
      <c r="E95" s="4">
        <v>1</v>
      </c>
      <c r="F95" s="4" t="s">
        <v>302</v>
      </c>
    </row>
    <row r="96" spans="2:6" x14ac:dyDescent="0.35">
      <c r="B96" s="4" t="str">
        <f>TEXTOS!AO82</f>
        <v>ENERGÍA NUFRI, S.L.U.</v>
      </c>
      <c r="C96">
        <v>0</v>
      </c>
      <c r="D96" s="4" t="s">
        <v>1</v>
      </c>
      <c r="E96" s="4">
        <v>1</v>
      </c>
      <c r="F96" s="4" t="s">
        <v>302</v>
      </c>
    </row>
    <row r="97" spans="2:6" x14ac:dyDescent="0.35">
      <c r="B97" s="4" t="str">
        <f>TEXTOS!AO83</f>
        <v>ENERGÍA COLECTIVA, S.L.</v>
      </c>
      <c r="C97">
        <v>0</v>
      </c>
      <c r="D97" s="4" t="s">
        <v>1</v>
      </c>
      <c r="E97" s="4">
        <v>1</v>
      </c>
      <c r="F97" s="4" t="s">
        <v>302</v>
      </c>
    </row>
    <row r="98" spans="2:6" x14ac:dyDescent="0.35">
      <c r="B98" s="4" t="str">
        <f>TEXTOS!AO84</f>
        <v>ENERGÍA DLR COMERCIALIZADORA, S.L.</v>
      </c>
      <c r="C98">
        <v>0.40999999642372131</v>
      </c>
      <c r="D98" s="4" t="s">
        <v>1</v>
      </c>
      <c r="E98" s="4">
        <v>1</v>
      </c>
      <c r="F98" s="4" t="s">
        <v>302</v>
      </c>
    </row>
    <row r="99" spans="2:6" x14ac:dyDescent="0.35">
      <c r="B99" s="4" t="str">
        <f>TEXTOS!AO85</f>
        <v>ENERGÍA ELÉCTRICA EFICIENTE, S.L</v>
      </c>
      <c r="C99">
        <v>0</v>
      </c>
      <c r="D99" s="4" t="s">
        <v>1</v>
      </c>
      <c r="E99" s="4">
        <v>1</v>
      </c>
      <c r="F99" s="4" t="s">
        <v>302</v>
      </c>
    </row>
    <row r="100" spans="2:6" x14ac:dyDescent="0.35">
      <c r="B100" s="4" t="str">
        <f>TEXTOS!AO86</f>
        <v>ENERKIA ENERGÍA, S.L</v>
      </c>
      <c r="C100">
        <v>0</v>
      </c>
      <c r="D100" s="4" t="s">
        <v>1</v>
      </c>
      <c r="E100" s="4">
        <v>1</v>
      </c>
      <c r="F100" s="4" t="s">
        <v>302</v>
      </c>
    </row>
    <row r="101" spans="2:6" x14ac:dyDescent="0.35">
      <c r="B101" s="4" t="str">
        <f>TEXTOS!AO87</f>
        <v>ENERPLUS ENERGÍA, S.A.</v>
      </c>
      <c r="C101">
        <v>0.2800000011920929</v>
      </c>
      <c r="D101" s="4" t="s">
        <v>1</v>
      </c>
      <c r="E101" s="4">
        <v>1</v>
      </c>
      <c r="F101" s="4" t="s">
        <v>302</v>
      </c>
    </row>
    <row r="102" spans="2:6" x14ac:dyDescent="0.35">
      <c r="B102" s="4" t="str">
        <f>TEXTOS!AO88</f>
        <v>ENERPLUS, S.COOP.</v>
      </c>
      <c r="C102">
        <v>0</v>
      </c>
      <c r="D102" s="4" t="s">
        <v>1</v>
      </c>
      <c r="E102" s="4">
        <v>1</v>
      </c>
      <c r="F102" s="4" t="s">
        <v>302</v>
      </c>
    </row>
    <row r="103" spans="2:6" x14ac:dyDescent="0.35">
      <c r="B103" s="4" t="str">
        <f>TEXTOS!AO89</f>
        <v>ENGIE ESPAÑA, S.L.U.</v>
      </c>
      <c r="C103">
        <v>0.34999999403953552</v>
      </c>
      <c r="D103" s="4" t="s">
        <v>1</v>
      </c>
      <c r="E103" s="4">
        <v>1</v>
      </c>
      <c r="F103" s="4" t="s">
        <v>302</v>
      </c>
    </row>
    <row r="104" spans="2:6" x14ac:dyDescent="0.35">
      <c r="B104" s="4" t="str">
        <f>TEXTOS!AO90</f>
        <v>ENSTROGA, S.L.</v>
      </c>
      <c r="C104">
        <v>0.40000000596046448</v>
      </c>
      <c r="D104" s="4" t="s">
        <v>1</v>
      </c>
      <c r="E104" s="4">
        <v>1</v>
      </c>
      <c r="F104" s="4" t="s">
        <v>302</v>
      </c>
    </row>
    <row r="105" spans="2:6" x14ac:dyDescent="0.35">
      <c r="B105" s="4" t="str">
        <f>TEXTOS!AO91</f>
        <v>ENÉRGYA VM GESTIÓN DE ENERGÍA, S.L.U.</v>
      </c>
      <c r="C105">
        <v>0.14000000059604645</v>
      </c>
      <c r="D105" s="4" t="s">
        <v>1</v>
      </c>
      <c r="E105" s="4">
        <v>1</v>
      </c>
      <c r="F105" s="4" t="s">
        <v>302</v>
      </c>
    </row>
    <row r="106" spans="2:6" x14ac:dyDescent="0.35">
      <c r="B106" s="4" t="str">
        <f>TEXTOS!AO92</f>
        <v>EPRESA ENERGIA, S.A.U.</v>
      </c>
      <c r="C106">
        <v>0</v>
      </c>
      <c r="D106" s="4" t="s">
        <v>1</v>
      </c>
      <c r="E106" s="4">
        <v>1</v>
      </c>
      <c r="F106" s="4" t="s">
        <v>302</v>
      </c>
    </row>
    <row r="107" spans="2:6" x14ac:dyDescent="0.35">
      <c r="B107" s="4" t="str">
        <f>TEXTOS!AO93</f>
        <v>ESTABANELL Y PAHISA MERCATOR, S.A.</v>
      </c>
      <c r="C107">
        <v>0</v>
      </c>
      <c r="D107" s="4" t="s">
        <v>1</v>
      </c>
      <c r="E107" s="4">
        <v>1</v>
      </c>
      <c r="F107" s="4" t="s">
        <v>302</v>
      </c>
    </row>
    <row r="108" spans="2:6" x14ac:dyDescent="0.35">
      <c r="B108" s="4" t="str">
        <f>TEXTOS!AO94</f>
        <v>ESTRATEGIAS ELÉCTRICAS INTEGRALES, S.A.</v>
      </c>
      <c r="C108">
        <v>7.9999998211860657E-2</v>
      </c>
      <c r="D108" s="4" t="s">
        <v>1</v>
      </c>
      <c r="E108" s="4">
        <v>1</v>
      </c>
      <c r="F108" s="4" t="s">
        <v>302</v>
      </c>
    </row>
    <row r="109" spans="2:6" x14ac:dyDescent="0.35">
      <c r="B109" s="4" t="str">
        <f>TEXTOS!AO95</f>
        <v>EVERGREEN ELÉCTRICA, S.L.</v>
      </c>
      <c r="C109">
        <v>0.40000000596046448</v>
      </c>
      <c r="D109" s="4" t="s">
        <v>1</v>
      </c>
      <c r="E109" s="4">
        <v>1</v>
      </c>
      <c r="F109" s="4" t="s">
        <v>302</v>
      </c>
    </row>
    <row r="110" spans="2:6" x14ac:dyDescent="0.35">
      <c r="B110" s="4" t="str">
        <f>TEXTOS!AO96</f>
        <v>FACTOR ENERGÍA, S.A.</v>
      </c>
      <c r="C110">
        <v>0.2800000011920929</v>
      </c>
      <c r="D110" s="4" t="s">
        <v>1</v>
      </c>
      <c r="E110" s="4">
        <v>1</v>
      </c>
      <c r="F110" s="4" t="s">
        <v>302</v>
      </c>
    </row>
    <row r="111" spans="2:6" x14ac:dyDescent="0.35">
      <c r="B111" s="4" t="str">
        <f>TEXTOS!AO97</f>
        <v>FENIE ENERGIA, S.A.</v>
      </c>
      <c r="C111">
        <v>0</v>
      </c>
      <c r="D111" s="4" t="s">
        <v>1</v>
      </c>
      <c r="E111" s="4">
        <v>1</v>
      </c>
      <c r="F111" s="4" t="s">
        <v>302</v>
      </c>
    </row>
    <row r="112" spans="2:6" x14ac:dyDescent="0.35">
      <c r="B112" s="4" t="str">
        <f>TEXTOS!AO98</f>
        <v>FOENER COMERCIALIZACIÓN, S.L.U.</v>
      </c>
      <c r="C112">
        <v>0.36000001430511475</v>
      </c>
      <c r="D112" s="4" t="s">
        <v>1</v>
      </c>
      <c r="E112" s="4">
        <v>1</v>
      </c>
      <c r="F112" s="4" t="s">
        <v>302</v>
      </c>
    </row>
    <row r="113" spans="2:6" x14ac:dyDescent="0.35">
      <c r="B113" s="4" t="str">
        <f>TEXTOS!AO99</f>
        <v>FORZA VSUNAIR, S.L.</v>
      </c>
      <c r="C113">
        <v>9.0000003576278687E-2</v>
      </c>
      <c r="D113" s="4" t="s">
        <v>1</v>
      </c>
      <c r="E113" s="4">
        <v>1</v>
      </c>
      <c r="F113" s="4" t="s">
        <v>302</v>
      </c>
    </row>
    <row r="114" spans="2:6" x14ac:dyDescent="0.35">
      <c r="B114" s="4" t="str">
        <f>TEXTOS!AO100</f>
        <v>FUSIONA COMERCIALIZADORA, S.A.</v>
      </c>
      <c r="C114">
        <v>0</v>
      </c>
      <c r="D114" s="4" t="s">
        <v>1</v>
      </c>
      <c r="E114" s="4">
        <v>1</v>
      </c>
      <c r="F114" s="4" t="s">
        <v>302</v>
      </c>
    </row>
    <row r="115" spans="2:6" x14ac:dyDescent="0.35">
      <c r="B115" s="4" t="str">
        <f>TEXTOS!AO101</f>
        <v>GALP ENERGIA ESPAÑA S.A.U.</v>
      </c>
      <c r="C115">
        <v>0.34999999403953552</v>
      </c>
      <c r="D115" s="4" t="s">
        <v>1</v>
      </c>
      <c r="E115" s="4">
        <v>1</v>
      </c>
      <c r="F115" s="4" t="s">
        <v>302</v>
      </c>
    </row>
    <row r="116" spans="2:6" x14ac:dyDescent="0.35">
      <c r="B116" s="4" t="str">
        <f>TEXTOS!AO102</f>
        <v>GAOLANIA SERVICIOS, S.L.</v>
      </c>
      <c r="C116">
        <v>0</v>
      </c>
      <c r="D116" s="4" t="s">
        <v>1</v>
      </c>
      <c r="E116" s="4">
        <v>1</v>
      </c>
      <c r="F116" s="4" t="s">
        <v>302</v>
      </c>
    </row>
    <row r="117" spans="2:6" x14ac:dyDescent="0.35">
      <c r="B117" s="4" t="str">
        <f>TEXTOS!AO103</f>
        <v>GAS NATURAL COMERCIALIZADORA, S.A.</v>
      </c>
      <c r="C117">
        <v>0.25</v>
      </c>
      <c r="D117" s="4" t="s">
        <v>1</v>
      </c>
      <c r="E117" s="4">
        <v>1</v>
      </c>
      <c r="F117" s="4" t="s">
        <v>302</v>
      </c>
    </row>
    <row r="118" spans="2:6" x14ac:dyDescent="0.35">
      <c r="B118" s="4" t="str">
        <f>TEXTOS!AO104</f>
        <v>GAS NATURAL FENOSA RENOVABLES, S.L.U.</v>
      </c>
      <c r="C118">
        <v>0</v>
      </c>
      <c r="D118" s="4" t="s">
        <v>1</v>
      </c>
      <c r="E118" s="4">
        <v>1</v>
      </c>
      <c r="F118" s="4" t="s">
        <v>302</v>
      </c>
    </row>
    <row r="119" spans="2:6" x14ac:dyDescent="0.35">
      <c r="B119" s="4" t="str">
        <f>TEXTOS!AO105</f>
        <v>GAS NATURAL SERVICIOS SDG, S.A.</v>
      </c>
      <c r="C119">
        <v>0.40999999642372131</v>
      </c>
      <c r="D119" s="4" t="s">
        <v>1</v>
      </c>
      <c r="E119" s="4">
        <v>1</v>
      </c>
      <c r="F119" s="4" t="s">
        <v>302</v>
      </c>
    </row>
    <row r="120" spans="2:6" x14ac:dyDescent="0.35">
      <c r="B120" s="4" t="str">
        <f>TEXTOS!AO106</f>
        <v>GEO ALTERNATIVA, S.L.</v>
      </c>
      <c r="C120">
        <v>0</v>
      </c>
      <c r="D120" s="4" t="s">
        <v>1</v>
      </c>
      <c r="E120" s="4">
        <v>1</v>
      </c>
      <c r="F120" s="4" t="s">
        <v>302</v>
      </c>
    </row>
    <row r="121" spans="2:6" x14ac:dyDescent="0.35">
      <c r="B121" s="4" t="str">
        <f>TEXTOS!AO107</f>
        <v>GEOATLANTER, S.L.</v>
      </c>
      <c r="C121">
        <v>0</v>
      </c>
      <c r="D121" s="4" t="s">
        <v>1</v>
      </c>
      <c r="E121" s="4">
        <v>1</v>
      </c>
      <c r="F121" s="4" t="s">
        <v>302</v>
      </c>
    </row>
    <row r="122" spans="2:6" x14ac:dyDescent="0.35">
      <c r="B122" s="4" t="str">
        <f>TEXTOS!AO108</f>
        <v>GERENTA ENERGÍA, S.L.U</v>
      </c>
      <c r="C122">
        <v>0</v>
      </c>
      <c r="D122" s="4" t="s">
        <v>1</v>
      </c>
      <c r="E122" s="4">
        <v>1</v>
      </c>
      <c r="F122" s="4" t="s">
        <v>302</v>
      </c>
    </row>
    <row r="123" spans="2:6" x14ac:dyDescent="0.35">
      <c r="B123" s="4" t="str">
        <f>TEXTOS!AO109</f>
        <v>GESTERNOVA, S.A.</v>
      </c>
      <c r="C123">
        <v>0</v>
      </c>
      <c r="D123" s="4" t="s">
        <v>1</v>
      </c>
      <c r="E123" s="4">
        <v>1</v>
      </c>
      <c r="F123" s="4" t="s">
        <v>302</v>
      </c>
    </row>
    <row r="124" spans="2:6" x14ac:dyDescent="0.35">
      <c r="B124" s="4" t="str">
        <f>TEXTOS!AO110</f>
        <v>GLOBAL BIOSFERA PROTEC, S.L.</v>
      </c>
      <c r="C124">
        <v>0</v>
      </c>
      <c r="D124" s="4" t="s">
        <v>1</v>
      </c>
      <c r="E124" s="4">
        <v>1</v>
      </c>
      <c r="F124" s="4" t="s">
        <v>302</v>
      </c>
    </row>
    <row r="125" spans="2:6" x14ac:dyDescent="0.35">
      <c r="B125" s="4" t="str">
        <f>TEXTOS!AO111</f>
        <v>GNERA ENERGIA Y TECNOLOGIA, S.L.</v>
      </c>
      <c r="C125">
        <v>0</v>
      </c>
      <c r="D125" s="4" t="s">
        <v>1</v>
      </c>
      <c r="E125" s="4">
        <v>1</v>
      </c>
      <c r="F125" s="4" t="s">
        <v>302</v>
      </c>
    </row>
    <row r="126" spans="2:6" x14ac:dyDescent="0.35">
      <c r="B126" s="4" t="str">
        <f>TEXTOS!AO112</f>
        <v>GOIENER S.COOP</v>
      </c>
      <c r="C126">
        <v>0</v>
      </c>
      <c r="D126" s="4" t="s">
        <v>1</v>
      </c>
      <c r="E126" s="4">
        <v>1</v>
      </c>
      <c r="F126" s="4" t="s">
        <v>302</v>
      </c>
    </row>
    <row r="127" spans="2:6" x14ac:dyDescent="0.35">
      <c r="B127" s="4" t="str">
        <f>TEXTOS!AO113</f>
        <v>GRUPO IBERSOGAS ENERGÍA, S.L.</v>
      </c>
      <c r="C127">
        <v>0.40999999642372131</v>
      </c>
      <c r="D127" s="4" t="s">
        <v>1</v>
      </c>
      <c r="E127" s="4">
        <v>1</v>
      </c>
      <c r="F127" s="4" t="s">
        <v>302</v>
      </c>
    </row>
    <row r="128" spans="2:6" x14ac:dyDescent="0.35">
      <c r="B128" s="4" t="str">
        <f>TEXTOS!AO114</f>
        <v>HELIA COOP V</v>
      </c>
      <c r="C128">
        <v>0</v>
      </c>
      <c r="D128" s="4" t="s">
        <v>1</v>
      </c>
      <c r="E128" s="4">
        <v>1</v>
      </c>
      <c r="F128" s="4" t="s">
        <v>302</v>
      </c>
    </row>
    <row r="129" spans="2:6" x14ac:dyDescent="0.35">
      <c r="B129" s="4" t="str">
        <f>TEXTOS!AO115</f>
        <v>HELIOELEC ENERGIA ELECTRICA, S.L.</v>
      </c>
      <c r="C129">
        <v>0</v>
      </c>
      <c r="D129" s="4" t="s">
        <v>1</v>
      </c>
      <c r="E129" s="4">
        <v>1</v>
      </c>
      <c r="F129" s="4" t="s">
        <v>302</v>
      </c>
    </row>
    <row r="130" spans="2:6" x14ac:dyDescent="0.35">
      <c r="B130" s="4" t="str">
        <f>TEXTOS!AO116</f>
        <v>HIDROELECTRICA DEL VALIRA, S.L.</v>
      </c>
      <c r="C130">
        <v>0</v>
      </c>
      <c r="D130" s="4" t="s">
        <v>1</v>
      </c>
      <c r="E130" s="4">
        <v>1</v>
      </c>
      <c r="F130" s="4" t="s">
        <v>302</v>
      </c>
    </row>
    <row r="131" spans="2:6" x14ac:dyDescent="0.35">
      <c r="B131" s="4" t="str">
        <f>TEXTOS!AO117</f>
        <v>HIDROELÉCTRICA EL CARMEN ENERGÍA, S.L.</v>
      </c>
      <c r="C131">
        <v>0</v>
      </c>
      <c r="D131" s="4" t="s">
        <v>1</v>
      </c>
      <c r="E131" s="4">
        <v>1</v>
      </c>
      <c r="F131" s="4" t="s">
        <v>302</v>
      </c>
    </row>
    <row r="132" spans="2:6" x14ac:dyDescent="0.35">
      <c r="B132" s="4" t="str">
        <f>TEXTOS!AO118</f>
        <v>IBERDROLA CLIENTES, S.A.U.</v>
      </c>
      <c r="C132">
        <v>0.27000001072883606</v>
      </c>
      <c r="D132" s="4" t="s">
        <v>1</v>
      </c>
      <c r="E132" s="4">
        <v>1</v>
      </c>
      <c r="F132" s="4" t="s">
        <v>302</v>
      </c>
    </row>
    <row r="133" spans="2:6" x14ac:dyDescent="0.35">
      <c r="B133" s="4" t="str">
        <f>TEXTOS!AO119</f>
        <v>IBERDROLA GENERACION ESPAÑA, S.A.U.</v>
      </c>
      <c r="C133">
        <v>0</v>
      </c>
      <c r="D133" s="4" t="s">
        <v>1</v>
      </c>
      <c r="E133" s="4">
        <v>1</v>
      </c>
      <c r="F133" s="4" t="s">
        <v>302</v>
      </c>
    </row>
    <row r="134" spans="2:6" x14ac:dyDescent="0.35">
      <c r="B134" s="4" t="str">
        <f>TEXTOS!AO120</f>
        <v>IBERDROLA SERVICIOS ENERGETICOS, S.A.U.</v>
      </c>
      <c r="C134">
        <v>0</v>
      </c>
      <c r="D134" s="4" t="s">
        <v>1</v>
      </c>
      <c r="E134" s="4">
        <v>1</v>
      </c>
      <c r="F134" s="4" t="s">
        <v>302</v>
      </c>
    </row>
    <row r="135" spans="2:6" x14ac:dyDescent="0.35">
      <c r="B135" s="4" t="str">
        <f>TEXTOS!AO121</f>
        <v>IBERELECTRICA COMERCIALIZADORA, S.L.</v>
      </c>
      <c r="C135">
        <v>0.40999999642372131</v>
      </c>
      <c r="D135" s="4" t="s">
        <v>1</v>
      </c>
      <c r="E135" s="4">
        <v>1</v>
      </c>
      <c r="F135" s="4" t="s">
        <v>302</v>
      </c>
    </row>
    <row r="136" spans="2:6" x14ac:dyDescent="0.35">
      <c r="B136" s="4" t="str">
        <f>TEXTOS!AO122</f>
        <v>IM3 ENERGÍA, S.L.</v>
      </c>
      <c r="C136">
        <v>0.31000000238418579</v>
      </c>
      <c r="D136" s="4" t="s">
        <v>1</v>
      </c>
      <c r="E136" s="4">
        <v>1</v>
      </c>
      <c r="F136" s="4" t="s">
        <v>302</v>
      </c>
    </row>
    <row r="137" spans="2:6" x14ac:dyDescent="0.35">
      <c r="B137" s="4" t="str">
        <f>TEXTOS!AO123</f>
        <v>INDEXO ENERGIA, S.L.</v>
      </c>
      <c r="C137">
        <v>0.31000000238418579</v>
      </c>
      <c r="D137" s="4" t="s">
        <v>1</v>
      </c>
      <c r="E137" s="4">
        <v>1</v>
      </c>
      <c r="F137" s="4" t="s">
        <v>302</v>
      </c>
    </row>
    <row r="138" spans="2:6" x14ac:dyDescent="0.35">
      <c r="B138" s="4" t="str">
        <f>TEXTOS!AO124</f>
        <v>INER ENERGIA CASTILLA LA MANCHA, S.L.</v>
      </c>
      <c r="C138">
        <v>0.40999999642372131</v>
      </c>
      <c r="D138" s="4" t="s">
        <v>1</v>
      </c>
      <c r="E138" s="4">
        <v>1</v>
      </c>
      <c r="F138" s="4" t="s">
        <v>302</v>
      </c>
    </row>
    <row r="139" spans="2:6" x14ac:dyDescent="0.35">
      <c r="B139" s="4" t="str">
        <f>TEXTOS!AO125</f>
        <v>INICIATIVA E. NOVA, S.L.</v>
      </c>
      <c r="C139">
        <v>0</v>
      </c>
      <c r="D139" s="4" t="s">
        <v>1</v>
      </c>
      <c r="E139" s="4">
        <v>1</v>
      </c>
      <c r="F139" s="4" t="s">
        <v>302</v>
      </c>
    </row>
    <row r="140" spans="2:6" x14ac:dyDescent="0.35">
      <c r="B140" s="4" t="str">
        <f>TEXTOS!AO126</f>
        <v>INTEGRACION EUROPEA DE ENERGIA SUR, S.L.</v>
      </c>
      <c r="C140">
        <v>0.40999999642372131</v>
      </c>
      <c r="D140" s="4" t="s">
        <v>1</v>
      </c>
      <c r="E140" s="4">
        <v>1</v>
      </c>
      <c r="F140" s="4" t="s">
        <v>302</v>
      </c>
    </row>
    <row r="141" spans="2:6" x14ac:dyDescent="0.35">
      <c r="B141" s="4" t="str">
        <f>TEXTOS!AO127</f>
        <v>INTEGRACIÓN EUROPEA DE ENERGIA, S.A.U.</v>
      </c>
      <c r="C141">
        <v>0.40999999642372131</v>
      </c>
      <c r="D141" s="4" t="s">
        <v>1</v>
      </c>
      <c r="E141" s="4">
        <v>1</v>
      </c>
      <c r="F141" s="4" t="s">
        <v>302</v>
      </c>
    </row>
    <row r="142" spans="2:6" x14ac:dyDescent="0.35">
      <c r="B142" s="4" t="str">
        <f>TEXTOS!AO128</f>
        <v>KILOWATIOS VERDES, S.L.</v>
      </c>
      <c r="C142">
        <v>9.9999997764825821E-3</v>
      </c>
      <c r="D142" s="4" t="s">
        <v>1</v>
      </c>
      <c r="E142" s="4">
        <v>1</v>
      </c>
      <c r="F142" s="4" t="s">
        <v>302</v>
      </c>
    </row>
    <row r="143" spans="2:6" x14ac:dyDescent="0.35">
      <c r="B143" s="4" t="str">
        <f>TEXTOS!AO129</f>
        <v>LA UNION ELECTRO INDUSTRIAL, S.L.U.</v>
      </c>
      <c r="C143">
        <v>0</v>
      </c>
      <c r="D143" s="4" t="s">
        <v>1</v>
      </c>
      <c r="E143" s="4">
        <v>1</v>
      </c>
      <c r="F143" s="4" t="s">
        <v>302</v>
      </c>
    </row>
    <row r="144" spans="2:6" x14ac:dyDescent="0.35">
      <c r="B144" s="4" t="str">
        <f>TEXTOS!AO130</f>
        <v>LEDESMA COMERCIALIZADORA ELÉCTRICA, S.L.</v>
      </c>
      <c r="C144">
        <v>0</v>
      </c>
      <c r="D144" s="4" t="s">
        <v>1</v>
      </c>
      <c r="E144" s="4">
        <v>1</v>
      </c>
      <c r="F144" s="4" t="s">
        <v>302</v>
      </c>
    </row>
    <row r="145" spans="2:6" x14ac:dyDescent="0.35">
      <c r="B145" s="4" t="str">
        <f>TEXTOS!AO131</f>
        <v>LONJAS TECNOLOGIA, S.A.</v>
      </c>
      <c r="C145">
        <v>0.34000000357627869</v>
      </c>
      <c r="D145" s="4" t="s">
        <v>1</v>
      </c>
      <c r="E145" s="4">
        <v>1</v>
      </c>
      <c r="F145" s="4" t="s">
        <v>302</v>
      </c>
    </row>
    <row r="146" spans="2:6" x14ac:dyDescent="0.35">
      <c r="B146" s="4" t="str">
        <f>TEXTOS!AO132</f>
        <v>LUBALOO, S.L.</v>
      </c>
      <c r="C146">
        <v>0</v>
      </c>
      <c r="D146" s="4" t="s">
        <v>1</v>
      </c>
      <c r="E146" s="4">
        <v>1</v>
      </c>
      <c r="F146" s="4" t="s">
        <v>302</v>
      </c>
    </row>
    <row r="147" spans="2:6" x14ac:dyDescent="0.35">
      <c r="B147" s="4" t="str">
        <f>TEXTOS!AO133</f>
        <v>MEGARA ENERGÍA SOCIEDAD COOPERATIVA CYL</v>
      </c>
      <c r="C147">
        <v>0</v>
      </c>
      <c r="D147" s="4" t="s">
        <v>1</v>
      </c>
      <c r="E147" s="4">
        <v>1</v>
      </c>
      <c r="F147" s="4" t="s">
        <v>302</v>
      </c>
    </row>
    <row r="148" spans="2:6" x14ac:dyDescent="0.35">
      <c r="B148" s="4" t="str">
        <f>TEXTOS!AO134</f>
        <v>MULTIENERGÍA VERDE, S.L.</v>
      </c>
      <c r="C148">
        <v>2.9999999329447746E-2</v>
      </c>
      <c r="D148" s="4" t="s">
        <v>1</v>
      </c>
      <c r="E148" s="4">
        <v>1</v>
      </c>
      <c r="F148" s="4" t="s">
        <v>302</v>
      </c>
    </row>
    <row r="149" spans="2:6" x14ac:dyDescent="0.35">
      <c r="B149" s="4" t="str">
        <f>TEXTOS!AO135</f>
        <v>NABALIA ENERGIA 2000, S.A.</v>
      </c>
      <c r="C149">
        <v>0.31000000238418579</v>
      </c>
      <c r="D149" s="4" t="s">
        <v>1</v>
      </c>
      <c r="E149" s="4">
        <v>1</v>
      </c>
      <c r="F149" s="4" t="s">
        <v>302</v>
      </c>
    </row>
    <row r="150" spans="2:6" x14ac:dyDescent="0.35">
      <c r="B150" s="4" t="str">
        <f>TEXTOS!AO136</f>
        <v>NEXUS ENERGIA, S.A.</v>
      </c>
      <c r="C150">
        <v>0</v>
      </c>
      <c r="D150" s="4" t="s">
        <v>1</v>
      </c>
      <c r="E150" s="4">
        <v>1</v>
      </c>
      <c r="F150" s="4" t="s">
        <v>302</v>
      </c>
    </row>
    <row r="151" spans="2:6" x14ac:dyDescent="0.35">
      <c r="B151" s="4" t="str">
        <f>TEXTOS!AO137</f>
        <v>NINOBE SERVICIOS ENERGÉTICOS, S.L.</v>
      </c>
      <c r="C151">
        <v>0.37000000476837158</v>
      </c>
      <c r="D151" s="4" t="s">
        <v>1</v>
      </c>
      <c r="E151" s="4">
        <v>1</v>
      </c>
      <c r="F151" s="4" t="s">
        <v>302</v>
      </c>
    </row>
    <row r="152" spans="2:6" x14ac:dyDescent="0.35">
      <c r="B152" s="4" t="str">
        <f>TEXTOS!AO138</f>
        <v>NOBE SOLUCIONES Y ENERGÍA</v>
      </c>
      <c r="C152">
        <v>0</v>
      </c>
      <c r="D152" s="4" t="s">
        <v>1</v>
      </c>
      <c r="E152" s="4">
        <v>1</v>
      </c>
      <c r="F152" s="4" t="s">
        <v>302</v>
      </c>
    </row>
    <row r="153" spans="2:6" x14ac:dyDescent="0.35">
      <c r="B153" s="4" t="str">
        <f>TEXTOS!AO139</f>
        <v>NOSA ENERXIA SOCIEDADE COOP GALEGA</v>
      </c>
      <c r="C153">
        <v>0</v>
      </c>
      <c r="D153" s="4" t="s">
        <v>1</v>
      </c>
      <c r="E153" s="4">
        <v>1</v>
      </c>
      <c r="F153" s="4" t="s">
        <v>302</v>
      </c>
    </row>
    <row r="154" spans="2:6" x14ac:dyDescent="0.35">
      <c r="B154" s="4" t="str">
        <f>TEXTOS!AO140</f>
        <v>ODF ENERGÍA LIBRE COMERCIALIZADORA, S.L.</v>
      </c>
      <c r="C154">
        <v>0</v>
      </c>
      <c r="D154" s="4" t="s">
        <v>1</v>
      </c>
      <c r="E154" s="4">
        <v>1</v>
      </c>
      <c r="F154" s="4" t="s">
        <v>302</v>
      </c>
    </row>
    <row r="155" spans="2:6" x14ac:dyDescent="0.35">
      <c r="B155" s="4" t="str">
        <f>TEXTOS!AO141</f>
        <v>ON DEMAND FACILITIES, S.L.U.</v>
      </c>
      <c r="C155">
        <v>0</v>
      </c>
      <c r="D155" s="4" t="s">
        <v>1</v>
      </c>
      <c r="E155" s="4">
        <v>1</v>
      </c>
      <c r="F155" s="4" t="s">
        <v>302</v>
      </c>
    </row>
    <row r="156" spans="2:6" x14ac:dyDescent="0.35">
      <c r="B156" s="4" t="str">
        <f>TEXTOS!AO142</f>
        <v>PEPEENERGY</v>
      </c>
      <c r="C156">
        <v>0</v>
      </c>
      <c r="D156" s="4" t="s">
        <v>1</v>
      </c>
      <c r="E156" s="4">
        <v>1</v>
      </c>
      <c r="F156" s="4" t="s">
        <v>302</v>
      </c>
    </row>
    <row r="157" spans="2:6" x14ac:dyDescent="0.35">
      <c r="B157" s="4" t="str">
        <f>TEXTOS!AO143</f>
        <v>PETRO NAVARRA, S.L.</v>
      </c>
      <c r="C157">
        <v>0</v>
      </c>
      <c r="D157" s="4" t="s">
        <v>1</v>
      </c>
      <c r="E157" s="4">
        <v>1</v>
      </c>
      <c r="F157" s="4" t="s">
        <v>302</v>
      </c>
    </row>
    <row r="158" spans="2:6" x14ac:dyDescent="0.35">
      <c r="B158" s="4" t="str">
        <f>TEXTOS!AO144</f>
        <v>PETRONIEVES ENERGIA 1, S.L.</v>
      </c>
      <c r="C158">
        <v>0.38999998569488525</v>
      </c>
      <c r="D158" s="4" t="s">
        <v>1</v>
      </c>
      <c r="E158" s="4">
        <v>1</v>
      </c>
      <c r="F158" s="4" t="s">
        <v>302</v>
      </c>
    </row>
    <row r="159" spans="2:6" x14ac:dyDescent="0.35">
      <c r="B159" s="4" t="str">
        <f>TEXTOS!AO145</f>
        <v>PHOTON GESTION</v>
      </c>
      <c r="C159">
        <v>0</v>
      </c>
      <c r="D159" s="4" t="s">
        <v>1</v>
      </c>
      <c r="E159" s="4">
        <v>1</v>
      </c>
      <c r="F159" s="4" t="s">
        <v>302</v>
      </c>
    </row>
    <row r="160" spans="2:6" x14ac:dyDescent="0.35">
      <c r="B160" s="4" t="str">
        <f>TEXTOS!AO146</f>
        <v>PROT ENERGÍA COMERCIALIZACIÓN, S.L.</v>
      </c>
      <c r="C160">
        <v>0</v>
      </c>
      <c r="D160" s="4" t="s">
        <v>1</v>
      </c>
      <c r="E160" s="4">
        <v>1</v>
      </c>
      <c r="F160" s="4" t="s">
        <v>302</v>
      </c>
    </row>
    <row r="161" spans="2:6" x14ac:dyDescent="0.35">
      <c r="B161" s="4" t="str">
        <f>TEXTOS!AO147</f>
        <v>PULSAR SERVICIOS ENERGÉTICOS,</v>
      </c>
      <c r="C161">
        <v>0</v>
      </c>
      <c r="D161" s="4" t="s">
        <v>1</v>
      </c>
      <c r="E161" s="4">
        <v>1</v>
      </c>
      <c r="F161" s="4" t="s">
        <v>302</v>
      </c>
    </row>
    <row r="162" spans="2:6" x14ac:dyDescent="0.35">
      <c r="B162" s="4" t="str">
        <f>TEXTOS!AO148</f>
        <v>REMICA COMERCIALIZADORA, S.A.U.</v>
      </c>
      <c r="C162">
        <v>0.23999999463558197</v>
      </c>
      <c r="D162" s="4" t="s">
        <v>1</v>
      </c>
      <c r="E162" s="4">
        <v>1</v>
      </c>
      <c r="F162" s="4" t="s">
        <v>302</v>
      </c>
    </row>
    <row r="163" spans="2:6" x14ac:dyDescent="0.35">
      <c r="B163" s="4" t="str">
        <f>TEXTOS!AO149</f>
        <v>RENEWABLE VENTURES, S.L.</v>
      </c>
      <c r="C163">
        <v>0</v>
      </c>
      <c r="D163" s="4" t="s">
        <v>1</v>
      </c>
      <c r="E163" s="4">
        <v>1</v>
      </c>
      <c r="F163" s="4" t="s">
        <v>302</v>
      </c>
    </row>
    <row r="164" spans="2:6" x14ac:dyDescent="0.35">
      <c r="B164" s="4" t="str">
        <f>TEXTOS!AO150</f>
        <v>RESPIRA ENERGIA, S.A.</v>
      </c>
      <c r="C164">
        <v>2.9999999329447746E-2</v>
      </c>
      <c r="D164" s="4" t="s">
        <v>1</v>
      </c>
      <c r="E164" s="4">
        <v>1</v>
      </c>
      <c r="F164" s="4" t="s">
        <v>302</v>
      </c>
    </row>
    <row r="165" spans="2:6" x14ac:dyDescent="0.35">
      <c r="B165" s="4" t="str">
        <f>TEXTOS!AO151</f>
        <v xml:space="preserve">RESPIRA ENERGÍA ESPAÑA, S.L. </v>
      </c>
      <c r="C165">
        <v>0.37000000476837158</v>
      </c>
      <c r="D165" s="4" t="s">
        <v>1</v>
      </c>
      <c r="E165" s="4">
        <v>1</v>
      </c>
      <c r="F165" s="4" t="s">
        <v>302</v>
      </c>
    </row>
    <row r="166" spans="2:6" x14ac:dyDescent="0.35">
      <c r="B166" s="4" t="str">
        <f>TEXTOS!AO152</f>
        <v>RTOTAL GAS Y ELECTRICIDAD ESPAÑA, S.A.U.</v>
      </c>
      <c r="C166">
        <v>0.36000001430511475</v>
      </c>
      <c r="D166" s="4" t="s">
        <v>1</v>
      </c>
      <c r="E166" s="4">
        <v>1</v>
      </c>
      <c r="F166" s="4" t="s">
        <v>302</v>
      </c>
    </row>
    <row r="167" spans="2:6" x14ac:dyDescent="0.35">
      <c r="B167" s="4" t="str">
        <f>TEXTOS!AO153</f>
        <v>SAMPOL INGENIERÍA Y OBRAS, S.A.</v>
      </c>
      <c r="C167">
        <v>0.33000001311302185</v>
      </c>
      <c r="D167" s="4" t="s">
        <v>1</v>
      </c>
      <c r="E167" s="4">
        <v>1</v>
      </c>
      <c r="F167" s="4" t="s">
        <v>302</v>
      </c>
    </row>
    <row r="168" spans="2:6" x14ac:dyDescent="0.35">
      <c r="B168" s="4" t="str">
        <f>TEXTOS!AO154</f>
        <v>SHELL ESPAÑA, S.A.</v>
      </c>
      <c r="C168">
        <v>0</v>
      </c>
      <c r="D168" s="4" t="s">
        <v>1</v>
      </c>
      <c r="E168" s="4">
        <v>1</v>
      </c>
      <c r="F168" s="4" t="s">
        <v>302</v>
      </c>
    </row>
    <row r="169" spans="2:6" x14ac:dyDescent="0.35">
      <c r="B169" s="4" t="str">
        <f>TEXTOS!AO155</f>
        <v>SOM ENERGÍA, S.C.C.L.</v>
      </c>
      <c r="C169">
        <v>0</v>
      </c>
      <c r="D169" s="4" t="s">
        <v>1</v>
      </c>
      <c r="E169" s="4">
        <v>1</v>
      </c>
      <c r="F169" s="4" t="s">
        <v>302</v>
      </c>
    </row>
    <row r="170" spans="2:6" x14ac:dyDescent="0.35">
      <c r="B170" s="4" t="str">
        <f>TEXTOS!AO156</f>
        <v>STIN, S.A.</v>
      </c>
      <c r="C170">
        <v>0.38999998569488525</v>
      </c>
      <c r="D170" s="4" t="s">
        <v>1</v>
      </c>
      <c r="E170" s="4">
        <v>1</v>
      </c>
      <c r="F170" s="4" t="s">
        <v>302</v>
      </c>
    </row>
    <row r="171" spans="2:6" x14ac:dyDescent="0.35">
      <c r="B171" s="4" t="str">
        <f>TEXTOS!AO157</f>
        <v>SUMINISTRADORA ELECTRICA VIENTOS ALISIOS DE LANZAROTE S.L.</v>
      </c>
      <c r="C171">
        <v>0</v>
      </c>
      <c r="D171" s="4" t="s">
        <v>1</v>
      </c>
      <c r="E171" s="4">
        <v>1</v>
      </c>
      <c r="F171" s="4" t="s">
        <v>302</v>
      </c>
    </row>
    <row r="172" spans="2:6" x14ac:dyDescent="0.35">
      <c r="B172" s="4" t="str">
        <f>TEXTOS!AO158</f>
        <v>SUMINISTROS ESPECIALES ALGINETENSES COOP. V.</v>
      </c>
      <c r="C172">
        <v>0</v>
      </c>
      <c r="D172" s="4" t="s">
        <v>1</v>
      </c>
      <c r="E172" s="4">
        <v>1</v>
      </c>
      <c r="F172" s="4" t="s">
        <v>302</v>
      </c>
    </row>
    <row r="173" spans="2:6" x14ac:dyDescent="0.35">
      <c r="B173" s="4" t="str">
        <f>TEXTOS!AO159</f>
        <v>SUNAIR ONE ENERGY, S.L.</v>
      </c>
      <c r="C173">
        <v>0.37999999523162842</v>
      </c>
      <c r="D173" s="4" t="s">
        <v>1</v>
      </c>
      <c r="E173" s="4">
        <v>1</v>
      </c>
      <c r="F173" s="4" t="s">
        <v>302</v>
      </c>
    </row>
    <row r="174" spans="2:6" x14ac:dyDescent="0.35">
      <c r="B174" s="4" t="str">
        <f>TEXTOS!AO160</f>
        <v>SUNAIR ONE HOME, S.L.</v>
      </c>
      <c r="C174">
        <v>0.20000000298023224</v>
      </c>
      <c r="D174" s="4" t="s">
        <v>1</v>
      </c>
      <c r="E174" s="4">
        <v>1</v>
      </c>
      <c r="F174" s="4" t="s">
        <v>302</v>
      </c>
    </row>
    <row r="175" spans="2:6" x14ac:dyDescent="0.35">
      <c r="B175" s="4" t="str">
        <f>TEXTOS!AO161</f>
        <v>SYDER COMERCIALIZADORA VERDE, S.L.</v>
      </c>
      <c r="C175">
        <v>0</v>
      </c>
      <c r="D175" s="4" t="s">
        <v>1</v>
      </c>
      <c r="E175" s="4">
        <v>1</v>
      </c>
      <c r="F175" s="4" t="s">
        <v>302</v>
      </c>
    </row>
    <row r="176" spans="2:6" x14ac:dyDescent="0.35">
      <c r="B176" s="4" t="str">
        <f>TEXTOS!AO162</f>
        <v>TELEFONICA SOLUCIONES DE INFORMATICA Y COMUNICACIONES DE ESPAÑA, S.A.U.</v>
      </c>
      <c r="C176">
        <v>0.20000000298023224</v>
      </c>
      <c r="D176" s="4" t="s">
        <v>1</v>
      </c>
      <c r="E176" s="4">
        <v>1</v>
      </c>
      <c r="F176" s="4" t="s">
        <v>302</v>
      </c>
    </row>
    <row r="177" spans="2:6" x14ac:dyDescent="0.35">
      <c r="B177" s="4" t="str">
        <f>TEXTOS!AO163</f>
        <v>THE YELLOW ENERGY, S.L.</v>
      </c>
      <c r="C177">
        <v>0</v>
      </c>
      <c r="D177" s="4" t="s">
        <v>1</v>
      </c>
      <c r="E177" s="4">
        <v>1</v>
      </c>
      <c r="F177" s="4" t="s">
        <v>302</v>
      </c>
    </row>
    <row r="178" spans="2:6" x14ac:dyDescent="0.35">
      <c r="B178" s="4" t="str">
        <f>TEXTOS!AO164</f>
        <v>TOTAL GAS Y ELECTRICIDAD ESPAÑA S.A.U.</v>
      </c>
      <c r="C178">
        <v>0.37999999523162842</v>
      </c>
      <c r="D178" s="4" t="s">
        <v>1</v>
      </c>
      <c r="E178" s="4">
        <v>1</v>
      </c>
      <c r="F178" s="4" t="s">
        <v>302</v>
      </c>
    </row>
    <row r="179" spans="2:6" x14ac:dyDescent="0.35">
      <c r="B179" s="4" t="str">
        <f>TEXTOS!AO165</f>
        <v>TRACTAMENT I SELECCIÓ DE RESIDUS, S.A.</v>
      </c>
      <c r="C179">
        <v>0</v>
      </c>
      <c r="D179" s="4" t="s">
        <v>1</v>
      </c>
      <c r="E179" s="4">
        <v>1</v>
      </c>
      <c r="F179" s="4" t="s">
        <v>302</v>
      </c>
    </row>
    <row r="180" spans="2:6" x14ac:dyDescent="0.35">
      <c r="B180" s="4" t="str">
        <f>TEXTOS!AO166</f>
        <v>TRADE UNIVERSAL ENERGY, S.A.</v>
      </c>
      <c r="C180">
        <v>0</v>
      </c>
      <c r="D180" s="4" t="s">
        <v>1</v>
      </c>
      <c r="E180" s="4">
        <v>1</v>
      </c>
      <c r="F180" s="4" t="s">
        <v>302</v>
      </c>
    </row>
    <row r="181" spans="2:6" x14ac:dyDescent="0.35">
      <c r="B181" s="4" t="str">
        <f>TEXTOS!AO167</f>
        <v>UNIELÉCTRICA ENERGÍA, S.A.</v>
      </c>
      <c r="C181">
        <v>0</v>
      </c>
      <c r="D181" s="4" t="s">
        <v>1</v>
      </c>
      <c r="E181" s="4">
        <v>1</v>
      </c>
      <c r="F181" s="4" t="s">
        <v>302</v>
      </c>
    </row>
    <row r="182" spans="2:6" x14ac:dyDescent="0.35">
      <c r="B182" s="4" t="str">
        <f>TEXTOS!AO168</f>
        <v>V3J INGENIERIA Y SERVICIOS, S.L.</v>
      </c>
      <c r="C182">
        <v>0.30000001192092896</v>
      </c>
      <c r="D182" s="4" t="s">
        <v>1</v>
      </c>
      <c r="E182" s="4">
        <v>1</v>
      </c>
      <c r="F182" s="4" t="s">
        <v>302</v>
      </c>
    </row>
    <row r="183" spans="2:6" x14ac:dyDescent="0.35">
      <c r="B183" s="4" t="str">
        <f>TEXTOS!AO169</f>
        <v>VIESGO ENERGÍA, S.L.</v>
      </c>
      <c r="C183">
        <v>0.20999999344348907</v>
      </c>
      <c r="D183" s="4" t="s">
        <v>1</v>
      </c>
      <c r="E183" s="4">
        <v>1</v>
      </c>
      <c r="F183" s="4" t="s">
        <v>302</v>
      </c>
    </row>
    <row r="184" spans="2:6" x14ac:dyDescent="0.35">
      <c r="B184" s="4" t="str">
        <f>TEXTOS!AO170</f>
        <v>VIRTUS GLOBAL ENERGY SL</v>
      </c>
      <c r="C184">
        <v>0</v>
      </c>
      <c r="D184" s="4" t="s">
        <v>1</v>
      </c>
      <c r="E184" s="4">
        <v>1</v>
      </c>
      <c r="F184" s="4" t="s">
        <v>302</v>
      </c>
    </row>
    <row r="185" spans="2:6" x14ac:dyDescent="0.35">
      <c r="B185" s="4" t="str">
        <f>TEXTOS!AO171</f>
        <v>VIVE ENERGÍA ELÉCTRICA, S.A</v>
      </c>
      <c r="C185">
        <v>0.40999999642372131</v>
      </c>
      <c r="D185" s="4" t="s">
        <v>1</v>
      </c>
      <c r="E185" s="4">
        <v>1</v>
      </c>
      <c r="F185" s="4" t="s">
        <v>302</v>
      </c>
    </row>
    <row r="186" spans="2:6" x14ac:dyDescent="0.35">
      <c r="B186" s="4" t="str">
        <f>TEXTOS!AO172</f>
        <v>WATIO WHOLESALE, S.L.</v>
      </c>
      <c r="C186">
        <v>0.38999998569488525</v>
      </c>
      <c r="D186" s="4" t="s">
        <v>1</v>
      </c>
      <c r="E186" s="4">
        <v>1</v>
      </c>
      <c r="F186" s="4" t="s">
        <v>302</v>
      </c>
    </row>
    <row r="187" spans="2:6" x14ac:dyDescent="0.35">
      <c r="B187" s="4" t="str">
        <f>TEXTOS!AO173</f>
        <v>WATIUM, S.L.</v>
      </c>
      <c r="C187">
        <v>0.34999999403953552</v>
      </c>
      <c r="D187" s="4" t="s">
        <v>1</v>
      </c>
      <c r="E187" s="4">
        <v>1</v>
      </c>
      <c r="F187" s="4" t="s">
        <v>302</v>
      </c>
    </row>
    <row r="188" spans="2:6" x14ac:dyDescent="0.35">
      <c r="B188" s="4" t="str">
        <f>TEXTOS!AO174</f>
        <v>WIND TO MARKET, S.A.</v>
      </c>
      <c r="C188">
        <v>0.20000000298023224</v>
      </c>
      <c r="D188" s="4" t="s">
        <v>1</v>
      </c>
      <c r="E188" s="4">
        <v>1</v>
      </c>
      <c r="F188" s="4" t="s">
        <v>302</v>
      </c>
    </row>
    <row r="189" spans="2:6" x14ac:dyDescent="0.35">
      <c r="B189" s="4" t="str">
        <f>TEXTOS!AO175</f>
        <v>Altra comercialitzadora</v>
      </c>
      <c r="C189">
        <v>0.41</v>
      </c>
      <c r="D189" s="4" t="s">
        <v>1</v>
      </c>
      <c r="E189" s="4">
        <v>1</v>
      </c>
      <c r="F189" s="4" t="s">
        <v>302</v>
      </c>
    </row>
    <row r="190" spans="2:6" x14ac:dyDescent="0.35">
      <c r="B190" s="4" t="str">
        <f>TEXTOS!A4</f>
        <v>GdO</v>
      </c>
      <c r="C190" s="2">
        <v>0</v>
      </c>
      <c r="D190" s="4" t="s">
        <v>1</v>
      </c>
      <c r="E190" s="4">
        <v>1</v>
      </c>
      <c r="F190" s="4" t="s">
        <v>302</v>
      </c>
    </row>
    <row r="191" spans="2:6" ht="15.75" customHeight="1" x14ac:dyDescent="0.35">
      <c r="B191" s="4" t="str">
        <f>TEXTOS!$A$2&amp;" "&amp;TEXTOS!B2</f>
        <v>Emissions Gasolina</v>
      </c>
      <c r="C191" s="12">
        <v>2.157</v>
      </c>
      <c r="D191" s="4" t="s">
        <v>11</v>
      </c>
      <c r="E191" s="4">
        <v>1</v>
      </c>
      <c r="F191" s="4" t="s">
        <v>302</v>
      </c>
    </row>
    <row r="192" spans="2:6" ht="15.75" customHeight="1" x14ac:dyDescent="0.35">
      <c r="B192" s="4" t="str">
        <f>TEXTOS!$A$2&amp;" "&amp;TEXTOS!B3</f>
        <v>Emissions E5</v>
      </c>
      <c r="C192" s="12">
        <f>(C191+C193)/2</f>
        <v>2.1109999999999998</v>
      </c>
      <c r="D192" s="4" t="s">
        <v>11</v>
      </c>
      <c r="E192" s="4" t="s">
        <v>214</v>
      </c>
      <c r="F192" s="4" t="s">
        <v>302</v>
      </c>
    </row>
    <row r="193" spans="2:6" x14ac:dyDescent="0.35">
      <c r="B193" s="4" t="str">
        <f>TEXTOS!$A$2&amp;" "&amp;TEXTOS!B4</f>
        <v>Emissions E10</v>
      </c>
      <c r="C193" s="12">
        <v>2.0649999999999999</v>
      </c>
      <c r="D193" s="4" t="s">
        <v>11</v>
      </c>
      <c r="E193" s="4">
        <v>1</v>
      </c>
      <c r="F193" s="4" t="s">
        <v>302</v>
      </c>
    </row>
    <row r="194" spans="2:6" x14ac:dyDescent="0.35">
      <c r="B194" s="4" t="str">
        <f>TEXTOS!$A$2&amp;" "&amp;TEXTOS!B5</f>
        <v>Emissions E85</v>
      </c>
      <c r="C194" s="12">
        <v>0.34399999999999997</v>
      </c>
      <c r="D194" s="4" t="s">
        <v>11</v>
      </c>
      <c r="E194" s="4">
        <v>1</v>
      </c>
      <c r="F194" s="4" t="s">
        <v>302</v>
      </c>
    </row>
    <row r="195" spans="2:6" x14ac:dyDescent="0.35">
      <c r="B195" s="4" t="str">
        <f>TEXTOS!$A$2&amp;" "&amp;TEXTOS!B6</f>
        <v>Emissions E100 (Etanol)</v>
      </c>
      <c r="C195" s="12">
        <v>0</v>
      </c>
      <c r="D195" s="4" t="s">
        <v>11</v>
      </c>
      <c r="E195" s="4">
        <v>1</v>
      </c>
      <c r="F195" s="4" t="s">
        <v>302</v>
      </c>
    </row>
    <row r="196" spans="2:6" x14ac:dyDescent="0.35">
      <c r="B196" s="4" t="str">
        <f>TEXTOS!$A$2&amp;" "&amp;TEXTOS!B7</f>
        <v>Emissions Dièsil A</v>
      </c>
      <c r="C196" s="12">
        <v>2.4929999999999999</v>
      </c>
      <c r="D196" s="4" t="s">
        <v>11</v>
      </c>
      <c r="E196" s="4">
        <v>1</v>
      </c>
      <c r="F196" s="4" t="s">
        <v>302</v>
      </c>
    </row>
    <row r="197" spans="2:6" x14ac:dyDescent="0.35">
      <c r="B197" s="4" t="str">
        <f>TEXTOS!$A$2&amp;" "&amp;TEXTOS!B8</f>
        <v>Emissions B7</v>
      </c>
      <c r="C197" s="12">
        <v>2.4670000000000001</v>
      </c>
      <c r="D197" s="4" t="s">
        <v>11</v>
      </c>
      <c r="E197" s="4">
        <v>1</v>
      </c>
      <c r="F197" s="4" t="s">
        <v>302</v>
      </c>
    </row>
    <row r="198" spans="2:6" x14ac:dyDescent="0.35">
      <c r="B198" s="4" t="str">
        <f>TEXTOS!$A$2&amp;" "&amp;TEXTOS!B9</f>
        <v>Emissions B10</v>
      </c>
      <c r="C198" s="12">
        <v>2.387</v>
      </c>
      <c r="D198" s="4" t="s">
        <v>11</v>
      </c>
      <c r="E198" s="4">
        <v>1</v>
      </c>
      <c r="F198" s="4" t="s">
        <v>302</v>
      </c>
    </row>
    <row r="199" spans="2:6" x14ac:dyDescent="0.35">
      <c r="B199" s="4" t="str">
        <f>TEXTOS!$A$2&amp;" "&amp;TEXTOS!B10</f>
        <v>Emissions B30</v>
      </c>
      <c r="C199" s="12">
        <v>1.857</v>
      </c>
      <c r="D199" s="4" t="s">
        <v>11</v>
      </c>
      <c r="E199" s="4">
        <v>1</v>
      </c>
      <c r="F199" s="4" t="s">
        <v>302</v>
      </c>
    </row>
    <row r="200" spans="2:6" x14ac:dyDescent="0.35">
      <c r="B200" s="4" t="str">
        <f>TEXTOS!$A$2&amp;" "&amp;TEXTOS!B11</f>
        <v>Emissions B100 (Biodièsel)</v>
      </c>
      <c r="C200" s="12">
        <v>0</v>
      </c>
      <c r="D200" s="4" t="s">
        <v>11</v>
      </c>
      <c r="E200" s="4">
        <v>1</v>
      </c>
      <c r="F200" s="4" t="s">
        <v>302</v>
      </c>
    </row>
    <row r="201" spans="2:6" x14ac:dyDescent="0.35">
      <c r="B201" s="4" t="str">
        <f>TEXTOS!$A$2&amp;" "&amp;TEXTOS!B12</f>
        <v>Emissions Dièsel C</v>
      </c>
      <c r="C201" s="12">
        <v>2.8679999999999999</v>
      </c>
      <c r="D201" s="4" t="s">
        <v>11</v>
      </c>
      <c r="E201" s="4">
        <v>1</v>
      </c>
      <c r="F201" s="4" t="s">
        <v>302</v>
      </c>
    </row>
    <row r="202" spans="2:6" x14ac:dyDescent="0.35">
      <c r="B202" s="4" t="str">
        <f>TEXTOS!$A$2&amp;" "&amp;TEXTOS!B13</f>
        <v>Emissions Gas natural</v>
      </c>
      <c r="C202" s="12">
        <v>0.20300000000000001</v>
      </c>
      <c r="D202" s="4" t="s">
        <v>1</v>
      </c>
      <c r="E202" s="4">
        <v>1</v>
      </c>
      <c r="F202" s="4" t="s">
        <v>302</v>
      </c>
    </row>
    <row r="203" spans="2:6" x14ac:dyDescent="0.35">
      <c r="B203" s="4" t="str">
        <f>TEXTOS!$A$2&amp;" "&amp;TEXTOS!B14</f>
        <v>Emissions Butà</v>
      </c>
      <c r="C203" s="12">
        <v>2.964</v>
      </c>
      <c r="D203" s="4" t="s">
        <v>5</v>
      </c>
      <c r="E203" s="4">
        <v>1</v>
      </c>
      <c r="F203" s="4" t="s">
        <v>302</v>
      </c>
    </row>
    <row r="204" spans="2:6" ht="15.75" customHeight="1" x14ac:dyDescent="0.35">
      <c r="B204" s="4" t="str">
        <f>TEXTOS!$A$2&amp;" "&amp;TEXTOS!B15</f>
        <v>Emissions Propà</v>
      </c>
      <c r="C204" s="12">
        <v>2.9380000000000002</v>
      </c>
      <c r="D204" s="4" t="s">
        <v>5</v>
      </c>
      <c r="E204" s="4">
        <v>1</v>
      </c>
      <c r="F204" s="4" t="s">
        <v>302</v>
      </c>
    </row>
    <row r="205" spans="2:6" x14ac:dyDescent="0.35">
      <c r="B205" s="4" t="str">
        <f>TEXTOS!$A$3&amp;" "&amp;TEXTOS!B2</f>
        <v>Consum Gasolina</v>
      </c>
      <c r="C205" s="12">
        <v>0.57166904460000001</v>
      </c>
      <c r="D205" s="4" t="str">
        <f>D191</f>
        <v>l</v>
      </c>
      <c r="E205" s="4" t="s">
        <v>219</v>
      </c>
      <c r="F205" s="4" t="s">
        <v>263</v>
      </c>
    </row>
    <row r="206" spans="2:6" x14ac:dyDescent="0.35">
      <c r="B206" s="4" t="str">
        <f>TEXTOS!$A$3&amp;" "&amp;TEXTOS!B3</f>
        <v>Consum E5</v>
      </c>
      <c r="C206" s="12">
        <v>0.56271566090000003</v>
      </c>
      <c r="D206" s="4" t="str">
        <f t="shared" ref="D206:D218" si="0">D192</f>
        <v>l</v>
      </c>
      <c r="E206" s="4" t="s">
        <v>219</v>
      </c>
      <c r="F206" s="4" t="s">
        <v>264</v>
      </c>
    </row>
    <row r="207" spans="2:6" x14ac:dyDescent="0.35">
      <c r="B207" s="4" t="str">
        <f>TEXTOS!$A$3&amp;" "&amp;TEXTOS!B4</f>
        <v>Consum E10</v>
      </c>
      <c r="C207" s="12">
        <v>0.55376227749999996</v>
      </c>
      <c r="D207" s="4" t="str">
        <f t="shared" si="0"/>
        <v>l</v>
      </c>
      <c r="E207" s="4" t="s">
        <v>219</v>
      </c>
      <c r="F207" s="4" t="s">
        <v>265</v>
      </c>
    </row>
    <row r="208" spans="2:6" x14ac:dyDescent="0.35">
      <c r="B208" s="4" t="str">
        <f>TEXTOS!$A$3&amp;" "&amp;TEXTOS!B5</f>
        <v>Consum E85</v>
      </c>
      <c r="C208" s="12">
        <v>0.41946152419999999</v>
      </c>
      <c r="D208" s="4" t="str">
        <f t="shared" si="0"/>
        <v>l</v>
      </c>
      <c r="E208" s="4" t="s">
        <v>219</v>
      </c>
      <c r="F208" t="s">
        <v>266</v>
      </c>
    </row>
    <row r="209" spans="2:9" x14ac:dyDescent="0.35">
      <c r="B209" s="4" t="str">
        <f>TEXTOS!$A$3&amp;" "&amp;TEXTOS!B6</f>
        <v>Consum E100 (Etanol)</v>
      </c>
      <c r="C209" s="12">
        <v>0.39260137360000003</v>
      </c>
      <c r="D209" s="4" t="str">
        <f t="shared" si="0"/>
        <v>l</v>
      </c>
      <c r="E209" s="4" t="s">
        <v>219</v>
      </c>
      <c r="F209" s="9" t="s">
        <v>267</v>
      </c>
    </row>
    <row r="210" spans="2:9" x14ac:dyDescent="0.35">
      <c r="B210" s="4" t="str">
        <f>TEXTOS!$A$3&amp;" "&amp;TEXTOS!B7</f>
        <v>Consum Dièsil A</v>
      </c>
      <c r="C210" s="12">
        <v>0.44606311209999999</v>
      </c>
      <c r="D210" s="4" t="str">
        <f t="shared" si="0"/>
        <v>l</v>
      </c>
      <c r="E210" s="4" t="s">
        <v>219</v>
      </c>
      <c r="F210" s="9" t="s">
        <v>268</v>
      </c>
    </row>
    <row r="211" spans="2:9" x14ac:dyDescent="0.35">
      <c r="B211" s="4" t="str">
        <f>TEXTOS!$A$3&amp;" "&amp;TEXTOS!B8</f>
        <v>Consum B7</v>
      </c>
      <c r="C211" s="12">
        <v>0.52947990970000003</v>
      </c>
      <c r="D211" s="4" t="str">
        <f t="shared" si="0"/>
        <v>l</v>
      </c>
      <c r="E211" s="4" t="s">
        <v>219</v>
      </c>
      <c r="F211" t="s">
        <v>269</v>
      </c>
      <c r="H211"/>
      <c r="I211"/>
    </row>
    <row r="212" spans="2:9" x14ac:dyDescent="0.35">
      <c r="B212" s="4" t="str">
        <f>TEXTOS!$A$3&amp;" "&amp;TEXTOS!B9</f>
        <v>Consum B10</v>
      </c>
      <c r="C212" s="12">
        <v>0.565229965</v>
      </c>
      <c r="D212" s="4" t="str">
        <f t="shared" si="0"/>
        <v>l</v>
      </c>
      <c r="E212" s="4" t="s">
        <v>219</v>
      </c>
      <c r="F212" s="4" t="s">
        <v>270</v>
      </c>
    </row>
    <row r="213" spans="2:9" x14ac:dyDescent="0.35">
      <c r="B213" s="4" t="str">
        <f>TEXTOS!$A$3&amp;" "&amp;TEXTOS!B10</f>
        <v>Consum B30</v>
      </c>
      <c r="C213" s="12">
        <v>0.8035636706</v>
      </c>
      <c r="D213" s="4" t="str">
        <f t="shared" si="0"/>
        <v>l</v>
      </c>
      <c r="E213" s="4" t="s">
        <v>219</v>
      </c>
      <c r="F213" s="4" t="s">
        <v>271</v>
      </c>
    </row>
    <row r="214" spans="2:9" x14ac:dyDescent="0.35">
      <c r="B214" s="4" t="str">
        <f>TEXTOS!$A$3&amp;" "&amp;TEXTOS!B11</f>
        <v>Consum B100 (Biodièsel)</v>
      </c>
      <c r="C214" s="12">
        <v>1.6377316420000001</v>
      </c>
      <c r="D214" s="4" t="str">
        <f t="shared" si="0"/>
        <v>l</v>
      </c>
      <c r="E214" s="4" t="s">
        <v>219</v>
      </c>
      <c r="F214" s="4" t="s">
        <v>272</v>
      </c>
    </row>
    <row r="215" spans="2:9" x14ac:dyDescent="0.35">
      <c r="B215" s="4" t="str">
        <f>TEXTOS!$A$3&amp;" "&amp;TEXTOS!B12</f>
        <v>Consum Dièsel C</v>
      </c>
      <c r="C215" s="12">
        <v>0.48223039140000001</v>
      </c>
      <c r="D215" s="4" t="str">
        <f t="shared" si="0"/>
        <v>l</v>
      </c>
      <c r="E215" s="4" t="s">
        <v>219</v>
      </c>
      <c r="F215" s="4" t="s">
        <v>273</v>
      </c>
    </row>
    <row r="216" spans="2:9" x14ac:dyDescent="0.35">
      <c r="B216" s="4" t="str">
        <f>TEXTOS!$A$3&amp;" "&amp;TEXTOS!B13</f>
        <v>Consum Gas natural</v>
      </c>
      <c r="C216" s="12">
        <v>4.8583943740000003E-2</v>
      </c>
      <c r="D216" s="4" t="str">
        <f t="shared" si="0"/>
        <v>kWh</v>
      </c>
      <c r="E216" s="4" t="s">
        <v>219</v>
      </c>
      <c r="F216" s="4" t="s">
        <v>274</v>
      </c>
    </row>
    <row r="217" spans="2:9" x14ac:dyDescent="0.35">
      <c r="B217" s="4" t="str">
        <f>TEXTOS!$A$3&amp;" "&amp;TEXTOS!B14</f>
        <v>Consum Butà</v>
      </c>
      <c r="C217" s="12">
        <v>0.82854362660000003</v>
      </c>
      <c r="D217" s="4" t="str">
        <f t="shared" si="0"/>
        <v>kg</v>
      </c>
      <c r="E217" s="4">
        <v>2</v>
      </c>
      <c r="F217" s="4" t="s">
        <v>275</v>
      </c>
    </row>
    <row r="218" spans="2:9" x14ac:dyDescent="0.35">
      <c r="B218" s="4" t="str">
        <f>TEXTOS!$A$3&amp;" "&amp;TEXTOS!B15</f>
        <v>Consum Propà</v>
      </c>
      <c r="C218" s="12">
        <v>0.82544551730000004</v>
      </c>
      <c r="D218" s="4" t="str">
        <f t="shared" si="0"/>
        <v>kg</v>
      </c>
      <c r="E218" s="4">
        <v>2</v>
      </c>
      <c r="F218" s="4" t="s">
        <v>276</v>
      </c>
    </row>
    <row r="219" spans="2:9" x14ac:dyDescent="0.35">
      <c r="B219" s="4" t="str">
        <f>'1_GEN1'!E65</f>
        <v>Aigua de xarxa</v>
      </c>
      <c r="C219">
        <v>2.7784755019999999E-4</v>
      </c>
      <c r="D219" s="4" t="s">
        <v>11</v>
      </c>
      <c r="E219" s="4">
        <v>2</v>
      </c>
      <c r="F219" t="s">
        <v>277</v>
      </c>
    </row>
    <row r="220" spans="2:9" x14ac:dyDescent="0.35">
      <c r="B220" s="4" t="str">
        <f>'1_GEN1'!E66</f>
        <v>Aigua d'altres orígens (pou, riu, etc.)</v>
      </c>
      <c r="C220">
        <v>0</v>
      </c>
      <c r="D220" s="4" t="s">
        <v>11</v>
      </c>
      <c r="E220" s="4" t="s">
        <v>219</v>
      </c>
      <c r="F220" t="s">
        <v>297</v>
      </c>
    </row>
    <row r="221" spans="2:9" x14ac:dyDescent="0.35">
      <c r="B221" t="str">
        <f>'1_GEN1'!E72</f>
        <v>Paper</v>
      </c>
      <c r="C221">
        <v>0.90667533609999995</v>
      </c>
      <c r="D221" s="4" t="s">
        <v>5</v>
      </c>
      <c r="E221" s="4" t="s">
        <v>219</v>
      </c>
      <c r="F221" t="s">
        <v>299</v>
      </c>
    </row>
    <row r="222" spans="2:9" x14ac:dyDescent="0.35">
      <c r="B222" t="str">
        <f>'1_GEN1'!E73</f>
        <v>Cartutxos de tinta o tòner</v>
      </c>
      <c r="C222">
        <v>17.115929340000001</v>
      </c>
      <c r="D222" s="4" t="s">
        <v>301</v>
      </c>
      <c r="E222" s="4" t="s">
        <v>219</v>
      </c>
      <c r="F222" t="s">
        <v>300</v>
      </c>
    </row>
    <row r="223" spans="2:9" x14ac:dyDescent="0.35">
      <c r="B223" t="str">
        <f>'1_GEN1'!E74</f>
        <v>Oli (per a màquines)</v>
      </c>
      <c r="C223">
        <v>1.051232298</v>
      </c>
      <c r="D223" s="4" t="s">
        <v>11</v>
      </c>
      <c r="E223" s="4" t="s">
        <v>219</v>
      </c>
      <c r="F223" t="s">
        <v>278</v>
      </c>
    </row>
    <row r="224" spans="2:9" x14ac:dyDescent="0.35">
      <c r="B224" t="str">
        <f>'1_GEN1'!E75</f>
        <v>Oxigen (per a oxitall)</v>
      </c>
      <c r="C224">
        <v>0.61233683800000005</v>
      </c>
      <c r="D224" s="4" t="s">
        <v>5</v>
      </c>
      <c r="E224" s="4">
        <v>2</v>
      </c>
      <c r="F224" t="s">
        <v>697</v>
      </c>
    </row>
    <row r="225" spans="2:8" x14ac:dyDescent="0.35">
      <c r="B225" t="str">
        <f>'1_GEN1'!E76</f>
        <v>Acetilè (per a oxitall)</v>
      </c>
      <c r="C225">
        <v>3.329045582</v>
      </c>
      <c r="D225" s="4" t="s">
        <v>5</v>
      </c>
      <c r="E225" s="4">
        <v>2</v>
      </c>
      <c r="F225" t="s">
        <v>698</v>
      </c>
    </row>
    <row r="226" spans="2:8" x14ac:dyDescent="0.35">
      <c r="B226" t="str">
        <f>'1_GEN1'!E77</f>
        <v>Dissolvents</v>
      </c>
      <c r="C226">
        <v>0.88252952250000005</v>
      </c>
      <c r="D226" s="4" t="s">
        <v>5</v>
      </c>
      <c r="E226" s="4">
        <v>2</v>
      </c>
      <c r="F226" t="s">
        <v>279</v>
      </c>
    </row>
    <row r="227" spans="2:8" x14ac:dyDescent="0.35">
      <c r="B227" t="str">
        <f>'1_GEN1'!E78</f>
        <v>Draps</v>
      </c>
      <c r="C227">
        <v>23.298665410000002</v>
      </c>
      <c r="D227" s="4" t="s">
        <v>5</v>
      </c>
      <c r="E227" s="4">
        <v>2</v>
      </c>
      <c r="F227" t="s">
        <v>298</v>
      </c>
    </row>
    <row r="228" spans="2:8" x14ac:dyDescent="0.35">
      <c r="B228" t="str">
        <f>'1_GEN1'!E79</f>
        <v>Sepiolita</v>
      </c>
      <c r="C228">
        <v>0.2878849383</v>
      </c>
      <c r="D228" s="4" t="s">
        <v>5</v>
      </c>
      <c r="E228" s="4" t="s">
        <v>219</v>
      </c>
      <c r="F228" t="s">
        <v>280</v>
      </c>
    </row>
    <row r="229" spans="2:8" x14ac:dyDescent="0.35">
      <c r="B229" t="str">
        <f>TEXTOS!A8</f>
        <v>Consumible sense identificar</v>
      </c>
      <c r="C229">
        <v>0</v>
      </c>
      <c r="D229" s="4" t="s">
        <v>5</v>
      </c>
      <c r="E229" s="4" t="s">
        <v>302</v>
      </c>
      <c r="F229" t="s">
        <v>302</v>
      </c>
    </row>
    <row r="230" spans="2:8" x14ac:dyDescent="0.35">
      <c r="B230" s="4" t="str">
        <f>TEXTOS!$A$3&amp;" "&amp;TEXTOS!$AT$8</f>
        <v>Consum R-134a</v>
      </c>
      <c r="C230">
        <v>17.98893043</v>
      </c>
      <c r="D230" s="4" t="s">
        <v>5</v>
      </c>
      <c r="E230" s="4">
        <v>2</v>
      </c>
      <c r="F230" t="s">
        <v>408</v>
      </c>
    </row>
    <row r="231" spans="2:8" x14ac:dyDescent="0.35">
      <c r="B231" s="4" t="str">
        <f>TEXTOS!$A$3&amp;" "&amp;TEXTOS!$AT$12</f>
        <v>Consum R-152a</v>
      </c>
      <c r="C231">
        <v>5.0892316429999997</v>
      </c>
      <c r="D231" s="4" t="s">
        <v>5</v>
      </c>
      <c r="E231" s="4">
        <v>2</v>
      </c>
      <c r="F231" t="s">
        <v>409</v>
      </c>
    </row>
    <row r="232" spans="2:8" x14ac:dyDescent="0.35">
      <c r="B232" s="4" t="str">
        <f>TEXTOS!$A$3&amp;" "&amp;TEXTOS!$AT$41</f>
        <v>Consum Altre refrigerant</v>
      </c>
      <c r="C232">
        <v>11.539081039999999</v>
      </c>
      <c r="D232" s="4" t="s">
        <v>5</v>
      </c>
      <c r="E232" s="4" t="s">
        <v>219</v>
      </c>
      <c r="F232" t="s">
        <v>407</v>
      </c>
    </row>
    <row r="233" spans="2:8" x14ac:dyDescent="0.35">
      <c r="B233" s="4" t="str">
        <f>TEXTOS!$A$2&amp;" "&amp;TEXTOS!AT2</f>
        <v>Emissions R-23</v>
      </c>
      <c r="C233">
        <v>14800</v>
      </c>
      <c r="D233" s="4" t="s">
        <v>5</v>
      </c>
      <c r="E233" s="4">
        <v>1</v>
      </c>
      <c r="F233" s="4" t="s">
        <v>302</v>
      </c>
      <c r="G233"/>
      <c r="H233"/>
    </row>
    <row r="234" spans="2:8" x14ac:dyDescent="0.35">
      <c r="B234" s="4" t="str">
        <f>TEXTOS!$A$2&amp;" "&amp;TEXTOS!AT3</f>
        <v>Emissions R-32</v>
      </c>
      <c r="C234">
        <v>675</v>
      </c>
      <c r="D234" s="4" t="s">
        <v>5</v>
      </c>
      <c r="E234" s="4">
        <v>1</v>
      </c>
      <c r="F234" s="4" t="s">
        <v>302</v>
      </c>
      <c r="G234"/>
      <c r="H234"/>
    </row>
    <row r="235" spans="2:8" x14ac:dyDescent="0.35">
      <c r="B235" s="4" t="str">
        <f>TEXTOS!$A$2&amp;" "&amp;TEXTOS!AT4</f>
        <v>Emissions R-41</v>
      </c>
      <c r="C235">
        <v>92</v>
      </c>
      <c r="D235" s="4" t="s">
        <v>5</v>
      </c>
      <c r="E235" s="4">
        <v>1</v>
      </c>
      <c r="F235" s="4" t="s">
        <v>302</v>
      </c>
    </row>
    <row r="236" spans="2:8" x14ac:dyDescent="0.35">
      <c r="B236" s="4" t="str">
        <f>TEXTOS!$A$2&amp;" "&amp;TEXTOS!AT5</f>
        <v>Emissions R-43-10mee</v>
      </c>
      <c r="C236">
        <v>1640</v>
      </c>
      <c r="D236" s="4" t="s">
        <v>5</v>
      </c>
      <c r="E236" s="4">
        <v>1</v>
      </c>
      <c r="F236" s="4" t="s">
        <v>302</v>
      </c>
    </row>
    <row r="237" spans="2:8" x14ac:dyDescent="0.35">
      <c r="B237" s="4" t="str">
        <f>TEXTOS!$A$2&amp;" "&amp;TEXTOS!AT6</f>
        <v>Emissions R-125</v>
      </c>
      <c r="C237">
        <v>3500</v>
      </c>
      <c r="D237" s="4" t="s">
        <v>5</v>
      </c>
      <c r="E237" s="4">
        <v>1</v>
      </c>
      <c r="F237" s="4" t="s">
        <v>302</v>
      </c>
    </row>
    <row r="238" spans="2:8" x14ac:dyDescent="0.35">
      <c r="B238" s="4" t="str">
        <f>TEXTOS!$A$2&amp;" "&amp;TEXTOS!AT7</f>
        <v>Emissions R-134</v>
      </c>
      <c r="C238">
        <v>1100</v>
      </c>
      <c r="D238" s="4" t="s">
        <v>5</v>
      </c>
      <c r="E238" s="4">
        <v>1</v>
      </c>
      <c r="F238" s="4" t="s">
        <v>302</v>
      </c>
    </row>
    <row r="239" spans="2:8" x14ac:dyDescent="0.35">
      <c r="B239" s="4" t="str">
        <f>TEXTOS!$A$2&amp;" "&amp;TEXTOS!AT8</f>
        <v>Emissions R-134a</v>
      </c>
      <c r="C239">
        <v>1430</v>
      </c>
      <c r="D239" s="4" t="s">
        <v>5</v>
      </c>
      <c r="E239" s="4">
        <v>1</v>
      </c>
      <c r="F239" s="4" t="s">
        <v>302</v>
      </c>
    </row>
    <row r="240" spans="2:8" x14ac:dyDescent="0.35">
      <c r="B240" s="4" t="str">
        <f>TEXTOS!$A$2&amp;" "&amp;TEXTOS!AT9</f>
        <v>Emissions R-143</v>
      </c>
      <c r="C240">
        <v>353</v>
      </c>
      <c r="D240" s="4" t="s">
        <v>5</v>
      </c>
      <c r="E240" s="4">
        <v>1</v>
      </c>
      <c r="F240" s="4" t="s">
        <v>302</v>
      </c>
    </row>
    <row r="241" spans="2:6" x14ac:dyDescent="0.35">
      <c r="B241" s="4" t="str">
        <f>TEXTOS!$A$2&amp;" "&amp;TEXTOS!AT10</f>
        <v>Emissions R-143a</v>
      </c>
      <c r="C241">
        <v>4470</v>
      </c>
      <c r="D241" s="4" t="s">
        <v>5</v>
      </c>
      <c r="E241" s="4">
        <v>1</v>
      </c>
      <c r="F241" s="4" t="s">
        <v>302</v>
      </c>
    </row>
    <row r="242" spans="2:6" x14ac:dyDescent="0.35">
      <c r="B242" s="4" t="str">
        <f>TEXTOS!$A$2&amp;" "&amp;TEXTOS!AT11</f>
        <v>Emissions R-152</v>
      </c>
      <c r="C242">
        <v>53</v>
      </c>
      <c r="D242" s="4" t="s">
        <v>5</v>
      </c>
      <c r="E242" s="4">
        <v>1</v>
      </c>
      <c r="F242" s="4" t="s">
        <v>302</v>
      </c>
    </row>
    <row r="243" spans="2:6" x14ac:dyDescent="0.35">
      <c r="B243" s="4" t="str">
        <f>TEXTOS!$A$2&amp;" "&amp;TEXTOS!AT12</f>
        <v>Emissions R-152a</v>
      </c>
      <c r="C243">
        <v>38</v>
      </c>
      <c r="D243" s="4" t="s">
        <v>5</v>
      </c>
      <c r="E243" s="4">
        <v>1</v>
      </c>
      <c r="F243" s="4" t="s">
        <v>302</v>
      </c>
    </row>
    <row r="244" spans="2:6" x14ac:dyDescent="0.35">
      <c r="B244" s="4" t="str">
        <f>TEXTOS!$A$2&amp;" "&amp;TEXTOS!AT13</f>
        <v>Emissions R-161</v>
      </c>
      <c r="C244">
        <v>12</v>
      </c>
      <c r="D244" s="4" t="s">
        <v>5</v>
      </c>
      <c r="E244" s="4">
        <v>1</v>
      </c>
      <c r="F244" s="4" t="s">
        <v>302</v>
      </c>
    </row>
    <row r="245" spans="2:6" x14ac:dyDescent="0.35">
      <c r="B245" s="4" t="str">
        <f>TEXTOS!$A$2&amp;" "&amp;TEXTOS!AT14</f>
        <v>Emissions R-227ea</v>
      </c>
      <c r="C245">
        <v>3220</v>
      </c>
      <c r="D245" s="4" t="s">
        <v>5</v>
      </c>
      <c r="E245" s="4">
        <v>1</v>
      </c>
      <c r="F245" s="4" t="s">
        <v>302</v>
      </c>
    </row>
    <row r="246" spans="2:6" x14ac:dyDescent="0.35">
      <c r="B246" s="4" t="str">
        <f>TEXTOS!$A$2&amp;" "&amp;TEXTOS!AT15</f>
        <v>Emissions R-236cb</v>
      </c>
      <c r="C246">
        <v>1340</v>
      </c>
      <c r="D246" s="4" t="s">
        <v>5</v>
      </c>
      <c r="E246" s="4">
        <v>1</v>
      </c>
      <c r="F246" s="4" t="s">
        <v>302</v>
      </c>
    </row>
    <row r="247" spans="2:6" x14ac:dyDescent="0.35">
      <c r="B247" s="4" t="str">
        <f>TEXTOS!$A$2&amp;" "&amp;TEXTOS!AT16</f>
        <v>Emissions R-236ea</v>
      </c>
      <c r="C247">
        <v>1370</v>
      </c>
      <c r="D247" s="4" t="s">
        <v>5</v>
      </c>
      <c r="E247" s="4">
        <v>1</v>
      </c>
      <c r="F247" s="4" t="s">
        <v>302</v>
      </c>
    </row>
    <row r="248" spans="2:6" x14ac:dyDescent="0.35">
      <c r="B248" s="4" t="str">
        <f>TEXTOS!$A$2&amp;" "&amp;TEXTOS!AT17</f>
        <v>Emissions R-236fa</v>
      </c>
      <c r="C248">
        <v>9810</v>
      </c>
      <c r="D248" s="4" t="s">
        <v>5</v>
      </c>
      <c r="E248" s="4">
        <v>1</v>
      </c>
      <c r="F248" s="4" t="s">
        <v>302</v>
      </c>
    </row>
    <row r="249" spans="2:6" x14ac:dyDescent="0.35">
      <c r="B249" s="4" t="str">
        <f>TEXTOS!$A$2&amp;" "&amp;TEXTOS!AT18</f>
        <v>Emissions R-245ca</v>
      </c>
      <c r="C249">
        <v>693</v>
      </c>
      <c r="D249" s="4" t="s">
        <v>5</v>
      </c>
      <c r="E249" s="4">
        <v>1</v>
      </c>
      <c r="F249" s="4" t="s">
        <v>302</v>
      </c>
    </row>
    <row r="250" spans="2:6" x14ac:dyDescent="0.35">
      <c r="B250" s="4" t="str">
        <f>TEXTOS!$A$2&amp;" "&amp;TEXTOS!AT19</f>
        <v>Emissions R-404A</v>
      </c>
      <c r="C250">
        <v>3921.6</v>
      </c>
      <c r="D250" s="4" t="s">
        <v>5</v>
      </c>
      <c r="E250" s="4">
        <v>1</v>
      </c>
      <c r="F250" s="4" t="s">
        <v>302</v>
      </c>
    </row>
    <row r="251" spans="2:6" x14ac:dyDescent="0.35">
      <c r="B251" s="4" t="str">
        <f>TEXTOS!$A$2&amp;" "&amp;TEXTOS!AT20</f>
        <v>Emissions R-407A</v>
      </c>
      <c r="C251">
        <v>2107</v>
      </c>
      <c r="D251" s="4" t="s">
        <v>5</v>
      </c>
      <c r="E251" s="4">
        <v>1</v>
      </c>
      <c r="F251" s="4" t="s">
        <v>302</v>
      </c>
    </row>
    <row r="252" spans="2:6" x14ac:dyDescent="0.35">
      <c r="B252" s="4" t="str">
        <f>TEXTOS!$A$2&amp;" "&amp;TEXTOS!AT21</f>
        <v>Emissions R-407B</v>
      </c>
      <c r="C252">
        <v>2803.5</v>
      </c>
      <c r="D252" s="4" t="s">
        <v>5</v>
      </c>
      <c r="E252" s="4">
        <v>1</v>
      </c>
      <c r="F252" s="4" t="s">
        <v>302</v>
      </c>
    </row>
    <row r="253" spans="2:6" x14ac:dyDescent="0.35">
      <c r="B253" s="4" t="str">
        <f>TEXTOS!$A$2&amp;" "&amp;TEXTOS!AT22</f>
        <v>Emissions R-407C</v>
      </c>
      <c r="C253">
        <v>1773.85</v>
      </c>
      <c r="D253" s="4" t="s">
        <v>5</v>
      </c>
      <c r="E253" s="4">
        <v>1</v>
      </c>
      <c r="F253" s="4" t="s">
        <v>302</v>
      </c>
    </row>
    <row r="254" spans="2:6" x14ac:dyDescent="0.35">
      <c r="B254" s="4" t="str">
        <f>TEXTOS!$A$2&amp;" "&amp;TEXTOS!AT23</f>
        <v>Emissions R-407F</v>
      </c>
      <c r="C254">
        <v>1824.5</v>
      </c>
      <c r="D254" s="4" t="s">
        <v>5</v>
      </c>
      <c r="E254" s="4">
        <v>1</v>
      </c>
      <c r="F254" s="4" t="s">
        <v>302</v>
      </c>
    </row>
    <row r="255" spans="2:6" x14ac:dyDescent="0.35">
      <c r="B255" s="4" t="str">
        <f>TEXTOS!$A$2&amp;" "&amp;TEXTOS!AT24</f>
        <v>Emissions R-410A</v>
      </c>
      <c r="C255">
        <v>2087.5</v>
      </c>
      <c r="D255" s="4" t="s">
        <v>5</v>
      </c>
      <c r="E255" s="4">
        <v>1</v>
      </c>
      <c r="F255" s="4" t="s">
        <v>302</v>
      </c>
    </row>
    <row r="256" spans="2:6" x14ac:dyDescent="0.35">
      <c r="B256" s="4" t="str">
        <f>TEXTOS!$A$2&amp;" "&amp;TEXTOS!AT25</f>
        <v>Emissions R-410B</v>
      </c>
      <c r="C256">
        <v>2228.75</v>
      </c>
      <c r="D256" s="4" t="s">
        <v>5</v>
      </c>
      <c r="E256" s="4">
        <v>1</v>
      </c>
      <c r="F256" s="4" t="s">
        <v>302</v>
      </c>
    </row>
    <row r="257" spans="2:6" x14ac:dyDescent="0.35">
      <c r="B257" s="4" t="str">
        <f>TEXTOS!$A$2&amp;" "&amp;TEXTOS!AT26</f>
        <v>Emissions R-413A</v>
      </c>
      <c r="C257">
        <v>1258.4000000000001</v>
      </c>
      <c r="D257" s="4" t="s">
        <v>5</v>
      </c>
      <c r="E257" s="4">
        <v>1</v>
      </c>
      <c r="F257" s="4" t="s">
        <v>302</v>
      </c>
    </row>
    <row r="258" spans="2:6" x14ac:dyDescent="0.35">
      <c r="B258" s="4" t="str">
        <f>TEXTOS!$A$2&amp;" "&amp;TEXTOS!AT27</f>
        <v>Emissions R-417A</v>
      </c>
      <c r="C258">
        <v>2346</v>
      </c>
      <c r="D258" s="4" t="s">
        <v>5</v>
      </c>
      <c r="E258" s="4">
        <v>1</v>
      </c>
      <c r="F258" s="4" t="s">
        <v>302</v>
      </c>
    </row>
    <row r="259" spans="2:6" x14ac:dyDescent="0.35">
      <c r="B259" s="4" t="str">
        <f>TEXTOS!$A$2&amp;" "&amp;TEXTOS!AT28</f>
        <v>Emissions R-417B</v>
      </c>
      <c r="C259">
        <v>3025.9749999999999</v>
      </c>
      <c r="D259" s="4" t="s">
        <v>5</v>
      </c>
      <c r="E259" s="4">
        <v>1</v>
      </c>
      <c r="F259" s="4" t="s">
        <v>302</v>
      </c>
    </row>
    <row r="260" spans="2:6" x14ac:dyDescent="0.35">
      <c r="B260" s="4" t="str">
        <f>TEXTOS!$A$2&amp;" "&amp;TEXTOS!AT29</f>
        <v>Emissions R-422A</v>
      </c>
      <c r="C260">
        <v>3142.95</v>
      </c>
      <c r="D260" s="4" t="s">
        <v>5</v>
      </c>
      <c r="E260" s="4">
        <v>1</v>
      </c>
      <c r="F260" s="4" t="s">
        <v>302</v>
      </c>
    </row>
    <row r="261" spans="2:6" x14ac:dyDescent="0.35">
      <c r="B261" s="4" t="str">
        <f>TEXTOS!$A$2&amp;" "&amp;TEXTOS!AT30</f>
        <v>Emissions R-422D</v>
      </c>
      <c r="C261">
        <v>2728.95</v>
      </c>
      <c r="D261" s="4" t="s">
        <v>5</v>
      </c>
      <c r="E261" s="4">
        <v>1</v>
      </c>
      <c r="F261" s="4" t="s">
        <v>302</v>
      </c>
    </row>
    <row r="262" spans="2:6" x14ac:dyDescent="0.35">
      <c r="B262" s="4" t="str">
        <f>TEXTOS!$A$2&amp;" "&amp;TEXTOS!AT31</f>
        <v>Emissions R-424A</v>
      </c>
      <c r="C262">
        <v>2439.6</v>
      </c>
      <c r="D262" s="4" t="s">
        <v>5</v>
      </c>
      <c r="E262" s="4">
        <v>1</v>
      </c>
      <c r="F262" s="4" t="s">
        <v>302</v>
      </c>
    </row>
    <row r="263" spans="2:6" x14ac:dyDescent="0.35">
      <c r="B263" s="4" t="str">
        <f>TEXTOS!$A$2&amp;" "&amp;TEXTOS!AT32</f>
        <v>Emissions R-426A</v>
      </c>
      <c r="C263">
        <v>1508.4</v>
      </c>
      <c r="D263" s="4" t="s">
        <v>5</v>
      </c>
      <c r="E263" s="4">
        <v>1</v>
      </c>
      <c r="F263" s="4" t="s">
        <v>302</v>
      </c>
    </row>
    <row r="264" spans="2:6" x14ac:dyDescent="0.35">
      <c r="B264" s="4" t="str">
        <f>TEXTOS!$A$2&amp;" "&amp;TEXTOS!AT33</f>
        <v>Emissions R-427A</v>
      </c>
      <c r="C264">
        <v>2138.25</v>
      </c>
      <c r="D264" s="4" t="s">
        <v>5</v>
      </c>
      <c r="E264" s="4">
        <v>1</v>
      </c>
      <c r="F264" s="4" t="s">
        <v>302</v>
      </c>
    </row>
    <row r="265" spans="2:6" x14ac:dyDescent="0.35">
      <c r="B265" s="4" t="str">
        <f>TEXTOS!$A$2&amp;" "&amp;TEXTOS!AT34</f>
        <v>Emissions R-428A</v>
      </c>
      <c r="C265">
        <v>3606.5</v>
      </c>
      <c r="D265" s="4" t="s">
        <v>5</v>
      </c>
      <c r="E265" s="4">
        <v>1</v>
      </c>
      <c r="F265" s="4" t="s">
        <v>302</v>
      </c>
    </row>
    <row r="266" spans="2:6" x14ac:dyDescent="0.35">
      <c r="B266" s="4" t="str">
        <f>TEXTOS!$A$2&amp;" "&amp;TEXTOS!AT35</f>
        <v>Emissions R-434A</v>
      </c>
      <c r="C266">
        <v>3245.4</v>
      </c>
      <c r="D266" s="4" t="s">
        <v>5</v>
      </c>
      <c r="E266" s="4">
        <v>1</v>
      </c>
      <c r="F266" s="4" t="s">
        <v>302</v>
      </c>
    </row>
    <row r="267" spans="2:6" x14ac:dyDescent="0.35">
      <c r="B267" s="4" t="str">
        <f>TEXTOS!$A$2&amp;" "&amp;TEXTOS!AT36</f>
        <v>Emissions R-437A</v>
      </c>
      <c r="C267">
        <v>1805.05</v>
      </c>
      <c r="D267" s="4" t="s">
        <v>5</v>
      </c>
      <c r="E267" s="4">
        <v>1</v>
      </c>
      <c r="F267" s="4" t="s">
        <v>302</v>
      </c>
    </row>
    <row r="268" spans="2:6" x14ac:dyDescent="0.35">
      <c r="B268" s="4" t="str">
        <f>TEXTOS!$A$2&amp;" "&amp;TEXTOS!AT37</f>
        <v>Emissions R-438A</v>
      </c>
      <c r="C268">
        <v>2264.4349999999999</v>
      </c>
      <c r="D268" s="4" t="s">
        <v>5</v>
      </c>
      <c r="E268" s="4">
        <v>1</v>
      </c>
      <c r="F268" s="4" t="s">
        <v>302</v>
      </c>
    </row>
    <row r="269" spans="2:6" x14ac:dyDescent="0.35">
      <c r="B269" s="4" t="str">
        <f>TEXTOS!$A$2&amp;" "&amp;TEXTOS!AT38</f>
        <v>Emissions R-442A</v>
      </c>
      <c r="C269">
        <v>1888</v>
      </c>
      <c r="D269" s="4" t="s">
        <v>5</v>
      </c>
      <c r="E269" s="4">
        <v>1</v>
      </c>
      <c r="F269" s="4" t="s">
        <v>302</v>
      </c>
    </row>
    <row r="270" spans="2:6" x14ac:dyDescent="0.35">
      <c r="B270" s="4" t="str">
        <f>TEXTOS!$A$2&amp;" "&amp;TEXTOS!AT39</f>
        <v>Emissions R-449A</v>
      </c>
      <c r="C270">
        <v>1396</v>
      </c>
      <c r="D270" s="4" t="s">
        <v>5</v>
      </c>
      <c r="E270" s="4">
        <v>1</v>
      </c>
      <c r="F270" s="4" t="s">
        <v>302</v>
      </c>
    </row>
    <row r="271" spans="2:6" x14ac:dyDescent="0.35">
      <c r="B271" s="4" t="str">
        <f>TEXTOS!$A$2&amp;" "&amp;TEXTOS!AT40</f>
        <v>Emissions R-507A</v>
      </c>
      <c r="C271">
        <v>3985</v>
      </c>
      <c r="D271" s="4" t="s">
        <v>5</v>
      </c>
      <c r="E271" s="4">
        <v>1</v>
      </c>
      <c r="F271" s="4" t="s">
        <v>302</v>
      </c>
    </row>
    <row r="272" spans="2:6" x14ac:dyDescent="0.35">
      <c r="B272" s="4" t="str">
        <f>TEXTOS!AJ2</f>
        <v>Vertedero ferro</v>
      </c>
      <c r="C272">
        <v>5.2859888180000003E-3</v>
      </c>
      <c r="D272" s="4" t="s">
        <v>5</v>
      </c>
      <c r="E272" s="4">
        <v>2</v>
      </c>
      <c r="F272" t="s">
        <v>251</v>
      </c>
    </row>
    <row r="273" spans="2:6" x14ac:dyDescent="0.35">
      <c r="B273" s="4" t="str">
        <f>TEXTOS!AJ3</f>
        <v>Vertedero no ferro</v>
      </c>
      <c r="C273">
        <v>1.5122958949999999E-2</v>
      </c>
      <c r="D273" s="4" t="s">
        <v>5</v>
      </c>
      <c r="E273" s="4">
        <v>2</v>
      </c>
      <c r="F273" t="s">
        <v>252</v>
      </c>
    </row>
    <row r="274" spans="2:6" x14ac:dyDescent="0.35">
      <c r="B274" s="4" t="str">
        <f>TEXTOS!AJ4</f>
        <v>Vertedero plastico</v>
      </c>
      <c r="C274">
        <v>9.8871542790000003E-2</v>
      </c>
      <c r="D274" s="4" t="s">
        <v>5</v>
      </c>
      <c r="E274" s="4">
        <v>2</v>
      </c>
      <c r="F274" t="s">
        <v>281</v>
      </c>
    </row>
    <row r="275" spans="2:6" x14ac:dyDescent="0.35">
      <c r="B275" s="4" t="str">
        <f>TEXTOS!AJ5</f>
        <v>Vertedero madera</v>
      </c>
      <c r="C275">
        <v>7.2291504290000003E-2</v>
      </c>
      <c r="D275" s="4" t="s">
        <v>5</v>
      </c>
      <c r="E275" s="4">
        <v>2</v>
      </c>
      <c r="F275" t="s">
        <v>282</v>
      </c>
    </row>
    <row r="276" spans="2:6" x14ac:dyDescent="0.35">
      <c r="B276" s="4" t="str">
        <f>TEXTOS!AJ6</f>
        <v>Vertedero vidrio</v>
      </c>
      <c r="C276">
        <v>4.251800977E-3</v>
      </c>
      <c r="D276" s="4" t="s">
        <v>5</v>
      </c>
      <c r="E276" s="4">
        <v>2</v>
      </c>
      <c r="F276" t="s">
        <v>253</v>
      </c>
    </row>
    <row r="277" spans="2:6" x14ac:dyDescent="0.35">
      <c r="B277" s="4" t="str">
        <f>TEXTOS!AJ7</f>
        <v>Vertedero papel</v>
      </c>
      <c r="C277">
        <v>1.5099326209999999</v>
      </c>
      <c r="D277" s="4" t="s">
        <v>5</v>
      </c>
      <c r="E277" s="4">
        <v>2</v>
      </c>
      <c r="F277" t="s">
        <v>357</v>
      </c>
    </row>
    <row r="278" spans="2:6" x14ac:dyDescent="0.35">
      <c r="B278" s="4" t="str">
        <f>TEXTOS!AJ8</f>
        <v>Vertedero NP</v>
      </c>
      <c r="C278">
        <v>4.251800977E-3</v>
      </c>
      <c r="D278" s="4" t="s">
        <v>5</v>
      </c>
      <c r="E278" s="4">
        <v>2</v>
      </c>
      <c r="F278" t="s">
        <v>254</v>
      </c>
    </row>
    <row r="279" spans="2:6" x14ac:dyDescent="0.35">
      <c r="B279" s="4" t="str">
        <f>TEXTOS!AJ9</f>
        <v>Vertedero P</v>
      </c>
      <c r="C279">
        <v>0.21028020459999999</v>
      </c>
      <c r="D279" s="4" t="s">
        <v>5</v>
      </c>
      <c r="E279" s="4">
        <v>2</v>
      </c>
      <c r="F279" t="s">
        <v>228</v>
      </c>
    </row>
    <row r="280" spans="2:6" x14ac:dyDescent="0.35">
      <c r="B280" s="4" t="str">
        <f>TEXTOS!AJ10</f>
        <v>Incineración aceite</v>
      </c>
      <c r="C280">
        <v>2.8468008419999999</v>
      </c>
      <c r="D280" s="4" t="s">
        <v>5</v>
      </c>
      <c r="E280" s="4">
        <v>2</v>
      </c>
      <c r="F280" t="s">
        <v>255</v>
      </c>
    </row>
    <row r="281" spans="2:6" x14ac:dyDescent="0.35">
      <c r="B281" s="4" t="str">
        <f>TEXTOS!AJ11</f>
        <v>Incineración ferro</v>
      </c>
      <c r="C281">
        <v>1.059271553E-2</v>
      </c>
      <c r="D281" s="4" t="s">
        <v>5</v>
      </c>
      <c r="E281" s="4">
        <v>2</v>
      </c>
      <c r="F281" t="s">
        <v>256</v>
      </c>
    </row>
    <row r="282" spans="2:6" x14ac:dyDescent="0.35">
      <c r="B282" s="4" t="str">
        <f>TEXTOS!AJ12</f>
        <v>Incineración no ferro</v>
      </c>
      <c r="C282">
        <v>1.393094064E-2</v>
      </c>
      <c r="D282" s="4" t="s">
        <v>5</v>
      </c>
      <c r="E282" s="4">
        <v>2</v>
      </c>
      <c r="F282" t="s">
        <v>257</v>
      </c>
    </row>
    <row r="283" spans="2:6" x14ac:dyDescent="0.35">
      <c r="B283" s="4" t="str">
        <f>TEXTOS!AJ13</f>
        <v>Incineración plastico</v>
      </c>
      <c r="C283">
        <v>2.3456762040000001</v>
      </c>
      <c r="D283" s="4" t="s">
        <v>5</v>
      </c>
      <c r="E283" s="4">
        <v>2</v>
      </c>
      <c r="F283" t="s">
        <v>258</v>
      </c>
    </row>
    <row r="284" spans="2:6" x14ac:dyDescent="0.35">
      <c r="B284" s="4" t="str">
        <f>TEXTOS!AJ14</f>
        <v>Incineración madera</v>
      </c>
      <c r="C284">
        <v>1.436112245E-2</v>
      </c>
      <c r="D284" s="4" t="s">
        <v>5</v>
      </c>
      <c r="E284" s="4">
        <v>2</v>
      </c>
      <c r="F284" t="s">
        <v>259</v>
      </c>
    </row>
    <row r="285" spans="2:6" x14ac:dyDescent="0.35">
      <c r="B285" s="4" t="str">
        <f>TEXTOS!AJ15</f>
        <v>Incineración vidrio</v>
      </c>
      <c r="C285">
        <v>2.655106745E-2</v>
      </c>
      <c r="D285" s="4" t="s">
        <v>5</v>
      </c>
      <c r="E285" s="4">
        <v>2</v>
      </c>
      <c r="F285" t="s">
        <v>260</v>
      </c>
    </row>
    <row r="286" spans="2:6" x14ac:dyDescent="0.35">
      <c r="B286" s="4" t="str">
        <f>TEXTOS!AJ16</f>
        <v>Incineración textil</v>
      </c>
      <c r="C286">
        <v>0.1172107161</v>
      </c>
      <c r="D286" s="4" t="s">
        <v>5</v>
      </c>
      <c r="E286" s="4">
        <v>2</v>
      </c>
      <c r="F286" t="s">
        <v>261</v>
      </c>
    </row>
    <row r="287" spans="2:6" x14ac:dyDescent="0.35">
      <c r="B287" s="4" t="str">
        <f>TEXTOS!AJ17</f>
        <v>Incineración papel</v>
      </c>
      <c r="C287">
        <v>2.2715342440000001E-2</v>
      </c>
      <c r="D287" s="4" t="s">
        <v>5</v>
      </c>
      <c r="E287" s="4">
        <v>2</v>
      </c>
      <c r="F287" t="s">
        <v>358</v>
      </c>
    </row>
    <row r="288" spans="2:6" x14ac:dyDescent="0.35">
      <c r="B288" s="4" t="str">
        <f>TEXTOS!AJ18</f>
        <v>Incineración NP</v>
      </c>
      <c r="C288">
        <v>0.51953562210000004</v>
      </c>
      <c r="D288" s="4" t="s">
        <v>5</v>
      </c>
      <c r="E288" s="4">
        <v>2</v>
      </c>
      <c r="F288" t="s">
        <v>262</v>
      </c>
    </row>
    <row r="289" spans="2:6" x14ac:dyDescent="0.35">
      <c r="B289" s="4" t="str">
        <f>TEXTOS!AJ19</f>
        <v>Incineración P</v>
      </c>
      <c r="C289">
        <v>2.5348489320000001</v>
      </c>
      <c r="D289" s="4" t="s">
        <v>5</v>
      </c>
      <c r="E289" s="4">
        <v>2</v>
      </c>
      <c r="F289" t="s">
        <v>230</v>
      </c>
    </row>
    <row r="290" spans="2:6" x14ac:dyDescent="0.35">
      <c r="B290" s="4" t="str">
        <f>TEXTOS!AJ20</f>
        <v>Recuperación</v>
      </c>
      <c r="C290">
        <v>0</v>
      </c>
      <c r="D290" s="4" t="s">
        <v>5</v>
      </c>
      <c r="E290" s="4">
        <v>2</v>
      </c>
      <c r="F290" t="s">
        <v>229</v>
      </c>
    </row>
    <row r="291" spans="2:6" x14ac:dyDescent="0.35">
      <c r="B291" s="4" t="str">
        <f>TEXTOS!AJ21</f>
        <v>Recuperación batería</v>
      </c>
      <c r="C291">
        <v>0.2081483136</v>
      </c>
      <c r="D291" s="4" t="s">
        <v>5</v>
      </c>
      <c r="E291" s="4" t="s">
        <v>219</v>
      </c>
      <c r="F291" t="s">
        <v>227</v>
      </c>
    </row>
    <row r="292" spans="2:6" x14ac:dyDescent="0.35">
      <c r="B292" s="4" t="str">
        <f>TEXTOS!AJ22</f>
        <v>Gestión aguas residuales</v>
      </c>
      <c r="C292">
        <v>4.902185398E-4</v>
      </c>
      <c r="D292" s="4" t="s">
        <v>11</v>
      </c>
      <c r="E292" s="4">
        <v>2</v>
      </c>
      <c r="F292" t="s">
        <v>295</v>
      </c>
    </row>
    <row r="293" spans="2:6" x14ac:dyDescent="0.35">
      <c r="B293" s="4" t="str">
        <f>TEXTOS!AJ23</f>
        <v>Sin destino</v>
      </c>
      <c r="D293" s="4" t="s">
        <v>5</v>
      </c>
      <c r="E293" s="4" t="s">
        <v>302</v>
      </c>
      <c r="F293" s="4" t="s">
        <v>302</v>
      </c>
    </row>
    <row r="294" spans="2:6" x14ac:dyDescent="0.35">
      <c r="B294" s="4" t="str">
        <f>TEXTOS!D12</f>
        <v>Transport de vehicles</v>
      </c>
      <c r="C294">
        <v>0.50650310759999995</v>
      </c>
      <c r="D294" s="4" t="s">
        <v>324</v>
      </c>
      <c r="E294" s="4">
        <v>2</v>
      </c>
      <c r="F294" t="s">
        <v>329</v>
      </c>
    </row>
    <row r="295" spans="2:6" x14ac:dyDescent="0.35">
      <c r="B295" s="4" t="str">
        <f>TEXTOS!D13</f>
        <v>Transport de consumibles i materials auxiliars</v>
      </c>
      <c r="C295">
        <v>0.50650310759999995</v>
      </c>
      <c r="D295" s="4" t="s">
        <v>324</v>
      </c>
      <c r="E295" s="4">
        <v>2</v>
      </c>
      <c r="F295" t="s">
        <v>329</v>
      </c>
    </row>
    <row r="296" spans="2:6" x14ac:dyDescent="0.35">
      <c r="B296" s="4" t="str">
        <f>TEXTOS!D14</f>
        <v>Transport d'energia</v>
      </c>
      <c r="C296">
        <v>0.21259241370000001</v>
      </c>
      <c r="D296" s="4" t="s">
        <v>324</v>
      </c>
      <c r="E296" s="4">
        <v>2</v>
      </c>
      <c r="F296" t="s">
        <v>330</v>
      </c>
    </row>
    <row r="297" spans="2:6" x14ac:dyDescent="0.35">
      <c r="B297" s="4" t="str">
        <f>TEXTOS!D15</f>
        <v>Transport de refrigerants</v>
      </c>
      <c r="C297">
        <v>0.50650310759999995</v>
      </c>
      <c r="D297" s="4" t="s">
        <v>324</v>
      </c>
      <c r="E297" s="4">
        <v>2</v>
      </c>
      <c r="F297" t="s">
        <v>329</v>
      </c>
    </row>
    <row r="298" spans="2:6" x14ac:dyDescent="0.35">
      <c r="B298" s="4" t="str">
        <f>TEXTOS!D16</f>
        <v>Transport de residus perillosos</v>
      </c>
      <c r="C298">
        <v>0.21259241370000001</v>
      </c>
      <c r="D298" s="4" t="s">
        <v>324</v>
      </c>
      <c r="E298" s="4">
        <v>2</v>
      </c>
      <c r="F298" t="s">
        <v>330</v>
      </c>
    </row>
    <row r="299" spans="2:6" x14ac:dyDescent="0.35">
      <c r="B299" s="4" t="str">
        <f>TEXTOS!D17</f>
        <v>Transport de residus no perillosos</v>
      </c>
      <c r="C299">
        <v>0.21259241370000001</v>
      </c>
      <c r="D299" s="4" t="s">
        <v>324</v>
      </c>
      <c r="E299" s="4">
        <v>2</v>
      </c>
      <c r="F299" t="s">
        <v>330</v>
      </c>
    </row>
    <row r="300" spans="2:6" x14ac:dyDescent="0.35">
      <c r="B300" s="4" t="str">
        <f>TEXTOS!D18</f>
        <v>Transport de peces recuperades</v>
      </c>
      <c r="C300">
        <v>0.50650310759999995</v>
      </c>
      <c r="D300" s="4" t="s">
        <v>324</v>
      </c>
      <c r="E300" s="4">
        <v>2</v>
      </c>
      <c r="F300" t="s">
        <v>329</v>
      </c>
    </row>
  </sheetData>
  <mergeCells count="1">
    <mergeCell ref="B6:M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540"/>
  <sheetViews>
    <sheetView topLeftCell="B239" zoomScale="85" zoomScaleNormal="85" workbookViewId="0">
      <selection activeCell="E256" sqref="E256"/>
    </sheetView>
  </sheetViews>
  <sheetFormatPr defaultColWidth="11.453125" defaultRowHeight="14.5" x14ac:dyDescent="0.35"/>
  <cols>
    <col min="1" max="1" width="11.453125" style="1"/>
    <col min="2" max="2" width="11.453125" style="1" customWidth="1"/>
    <col min="3" max="3" width="52.7265625" style="1" customWidth="1"/>
    <col min="4" max="4" width="11.453125" style="1" customWidth="1"/>
    <col min="5" max="6" width="11.453125" style="1"/>
    <col min="7" max="7" width="11.81640625" style="1" bestFit="1" customWidth="1"/>
    <col min="8" max="16384" width="11.453125" style="1"/>
  </cols>
  <sheetData>
    <row r="1" spans="1:14" x14ac:dyDescent="0.35">
      <c r="B1" s="1" t="str">
        <f>CALC_HAC!B1</f>
        <v>CLASIF</v>
      </c>
      <c r="C1" s="1" t="str">
        <f>CALC_HAC!C1</f>
        <v>CONCEPTO</v>
      </c>
      <c r="D1" s="1" t="str">
        <f>CALC_HAC!D1</f>
        <v>FE</v>
      </c>
      <c r="E1" s="1" t="s">
        <v>506</v>
      </c>
      <c r="F1" s="1" t="s">
        <v>599</v>
      </c>
      <c r="G1" s="1" t="s">
        <v>600</v>
      </c>
      <c r="H1" s="1" t="s">
        <v>601</v>
      </c>
      <c r="I1" s="1" t="str">
        <f>CALC_HAC!I1</f>
        <v>kg CO2/ud</v>
      </c>
      <c r="J1" s="1" t="str">
        <f>CALC_HAC!J1</f>
        <v>kg CO2 eq.</v>
      </c>
      <c r="K1" s="1" t="str">
        <f>CALC_HAC!L1</f>
        <v>ASIGNABLE HC PROD</v>
      </c>
      <c r="L1" s="1" t="str">
        <f>CALC_HAC!M1</f>
        <v>TIPO</v>
      </c>
      <c r="M1" s="1" t="s">
        <v>615</v>
      </c>
      <c r="N1" s="1" t="s">
        <v>724</v>
      </c>
    </row>
    <row r="2" spans="1:14" x14ac:dyDescent="0.35">
      <c r="A2" s="1">
        <f>CALC_HAC!A2</f>
        <v>1</v>
      </c>
      <c r="B2" s="1" t="str">
        <f>CALC_HAC!B2</f>
        <v>Electricitat</v>
      </c>
      <c r="C2" s="1" t="str">
        <f>CALC_HAC!C2</f>
        <v>Electricitat 1 Altra comercialitzadora</v>
      </c>
      <c r="D2" s="1" t="str">
        <f>CALC_HAC!D2</f>
        <v>Altra comercialitzadora</v>
      </c>
      <c r="E2" s="1">
        <f>CALC_HAC!E2</f>
        <v>0</v>
      </c>
      <c r="F2" s="38">
        <f>G256</f>
        <v>0</v>
      </c>
      <c r="G2" s="50" t="e">
        <f t="shared" ref="G2:G43" si="0">$D$311</f>
        <v>#DIV/0!</v>
      </c>
      <c r="H2" s="45" t="e">
        <f>IF(K2=TEXTOS!$H$3,0,IF(F2&gt;0,F2,E2))*G2</f>
        <v>#DIV/0!</v>
      </c>
      <c r="I2" s="1">
        <f>CALC_HAC!I2</f>
        <v>0.41</v>
      </c>
      <c r="J2" s="45" t="e">
        <f t="shared" ref="J2:J33" si="1">H2*I2</f>
        <v>#DIV/0!</v>
      </c>
      <c r="K2" s="1" t="str">
        <f>CALC_HAC!L2</f>
        <v>SI</v>
      </c>
      <c r="L2" s="1" t="str">
        <f>CALC_HAC!M2</f>
        <v>ELE</v>
      </c>
      <c r="M2" s="1" t="str">
        <f>TEXTOS!$BH$4</f>
        <v>Producció</v>
      </c>
      <c r="N2" s="1" t="e">
        <f>RANK(J2,$J$2:$J$184,0)</f>
        <v>#DIV/0!</v>
      </c>
    </row>
    <row r="3" spans="1:14" x14ac:dyDescent="0.35">
      <c r="A3" s="1">
        <f>CALC_HAC!A3</f>
        <v>2</v>
      </c>
      <c r="B3" s="1" t="str">
        <f>CALC_HAC!B3</f>
        <v>Electricitat</v>
      </c>
      <c r="C3" s="1" t="str">
        <f>CALC_HAC!C3</f>
        <v>Electricitat 2 Altra comercialitzadora</v>
      </c>
      <c r="D3" s="1" t="str">
        <f>CALC_HAC!D3</f>
        <v>Altra comercialitzadora</v>
      </c>
      <c r="E3" s="1">
        <f>CALC_HAC!E3</f>
        <v>0</v>
      </c>
      <c r="F3" s="38">
        <f>G257</f>
        <v>0</v>
      </c>
      <c r="G3" s="50" t="e">
        <f t="shared" si="0"/>
        <v>#DIV/0!</v>
      </c>
      <c r="H3" s="45" t="e">
        <f>IF(K3=TEXTOS!$H$3,0,IF(F3&gt;0,F3,E3))*G3</f>
        <v>#DIV/0!</v>
      </c>
      <c r="I3" s="1">
        <f>CALC_HAC!I3</f>
        <v>0.41</v>
      </c>
      <c r="J3" s="45" t="e">
        <f t="shared" si="1"/>
        <v>#DIV/0!</v>
      </c>
      <c r="K3" s="1" t="str">
        <f>CALC_HAC!L3</f>
        <v>SI</v>
      </c>
      <c r="L3" s="1" t="str">
        <f>CALC_HAC!M3</f>
        <v>ELE</v>
      </c>
      <c r="M3" s="1" t="str">
        <f>TEXTOS!$BH$4</f>
        <v>Producció</v>
      </c>
      <c r="N3" s="1" t="e">
        <f t="shared" ref="N3:N66" si="2">RANK(J3,$J$2:$J$184,0)</f>
        <v>#DIV/0!</v>
      </c>
    </row>
    <row r="4" spans="1:14" x14ac:dyDescent="0.35">
      <c r="A4" s="1">
        <f>CALC_HAC!A4</f>
        <v>3</v>
      </c>
      <c r="B4" s="1" t="str">
        <f>CALC_HAC!B4</f>
        <v>Consum d'energia</v>
      </c>
      <c r="C4" s="1" t="str">
        <f>CALC_HAC!C4</f>
        <v xml:space="preserve">Consum Dièsel per a grup electrogen 0 </v>
      </c>
      <c r="D4" s="1" t="str">
        <f>CALC_HAC!D4</f>
        <v>Consum 0</v>
      </c>
      <c r="E4" s="1">
        <f>CALC_HAC!E4</f>
        <v>0</v>
      </c>
      <c r="G4" s="50" t="e">
        <f t="shared" si="0"/>
        <v>#DIV/0!</v>
      </c>
      <c r="H4" s="45" t="e">
        <f>IF(K4=TEXTOS!$H$3,0,IF(F4&gt;0,F4,E4))*G4</f>
        <v>#DIV/0!</v>
      </c>
      <c r="I4" s="1">
        <f>CALC_HAC!I4</f>
        <v>0</v>
      </c>
      <c r="J4" s="45" t="e">
        <f t="shared" si="1"/>
        <v>#DIV/0!</v>
      </c>
      <c r="K4" s="1" t="str">
        <f>CALC_HAC!L4</f>
        <v>SI</v>
      </c>
      <c r="L4" s="1" t="str">
        <f>CALC_HAC!M4</f>
        <v>ENE-GRU</v>
      </c>
      <c r="M4" s="1" t="str">
        <f>TEXTOS!$BH$4</f>
        <v>Producció</v>
      </c>
      <c r="N4" s="1" t="e">
        <f t="shared" si="2"/>
        <v>#DIV/0!</v>
      </c>
    </row>
    <row r="5" spans="1:14" x14ac:dyDescent="0.35">
      <c r="A5" s="1">
        <f>CALC_HAC!A5</f>
        <v>4</v>
      </c>
      <c r="B5" s="1" t="str">
        <f>CALC_HAC!B5</f>
        <v>Consum d'energia</v>
      </c>
      <c r="C5" s="1" t="str">
        <f>CALC_HAC!C5</f>
        <v xml:space="preserve">Consum Dièsel per a grup electrogen 0 </v>
      </c>
      <c r="D5" s="1" t="str">
        <f>CALC_HAC!D5</f>
        <v>Consum 0</v>
      </c>
      <c r="E5" s="1">
        <f>CALC_HAC!E5</f>
        <v>0</v>
      </c>
      <c r="G5" s="50" t="e">
        <f t="shared" si="0"/>
        <v>#DIV/0!</v>
      </c>
      <c r="H5" s="45" t="e">
        <f>IF(K5=TEXTOS!$H$3,0,IF(F5&gt;0,F5,E5))*G5</f>
        <v>#DIV/0!</v>
      </c>
      <c r="I5" s="1">
        <f>CALC_HAC!I5</f>
        <v>0</v>
      </c>
      <c r="J5" s="45" t="e">
        <f t="shared" si="1"/>
        <v>#DIV/0!</v>
      </c>
      <c r="K5" s="1" t="str">
        <f>CALC_HAC!L5</f>
        <v>SI</v>
      </c>
      <c r="L5" s="1" t="str">
        <f>CALC_HAC!M5</f>
        <v>ENE-GRU</v>
      </c>
      <c r="M5" s="1" t="str">
        <f>TEXTOS!$BH$4</f>
        <v>Producció</v>
      </c>
      <c r="N5" s="1" t="e">
        <f t="shared" si="2"/>
        <v>#DIV/0!</v>
      </c>
    </row>
    <row r="6" spans="1:14" x14ac:dyDescent="0.35">
      <c r="A6" s="1">
        <f>CALC_HAC!A6</f>
        <v>5</v>
      </c>
      <c r="B6" s="1" t="str">
        <f>CALC_HAC!B6</f>
        <v>Consum d'energia</v>
      </c>
      <c r="C6" s="1" t="str">
        <f>CALC_HAC!C6</f>
        <v xml:space="preserve">Consum Dièsel per a grup electrogen 0 </v>
      </c>
      <c r="D6" s="1" t="str">
        <f>CALC_HAC!D6</f>
        <v>Consum 0</v>
      </c>
      <c r="E6" s="1">
        <f>CALC_HAC!E6</f>
        <v>0</v>
      </c>
      <c r="G6" s="50" t="e">
        <f t="shared" si="0"/>
        <v>#DIV/0!</v>
      </c>
      <c r="H6" s="45" t="e">
        <f>IF(K6=TEXTOS!$H$3,0,IF(F6&gt;0,F6,E6))*G6</f>
        <v>#DIV/0!</v>
      </c>
      <c r="I6" s="1">
        <f>CALC_HAC!I6</f>
        <v>0</v>
      </c>
      <c r="J6" s="45" t="e">
        <f t="shared" si="1"/>
        <v>#DIV/0!</v>
      </c>
      <c r="K6" s="1" t="str">
        <f>CALC_HAC!L6</f>
        <v>SI</v>
      </c>
      <c r="L6" s="1" t="str">
        <f>CALC_HAC!M6</f>
        <v>ENE-GRU</v>
      </c>
      <c r="M6" s="1" t="str">
        <f>TEXTOS!$BH$4</f>
        <v>Producció</v>
      </c>
      <c r="N6" s="1" t="e">
        <f t="shared" si="2"/>
        <v>#DIV/0!</v>
      </c>
    </row>
    <row r="7" spans="1:14" x14ac:dyDescent="0.35">
      <c r="A7" s="1">
        <f>CALC_HAC!A7</f>
        <v>6</v>
      </c>
      <c r="B7" s="1" t="str">
        <f>CALC_HAC!B7</f>
        <v>Consum d'energia</v>
      </c>
      <c r="C7" s="1" t="str">
        <f>CALC_HAC!C7</f>
        <v xml:space="preserve">Consum Dièsel per a grup electrogen 0 </v>
      </c>
      <c r="D7" s="1" t="str">
        <f>CALC_HAC!D7</f>
        <v>Consum 0</v>
      </c>
      <c r="E7" s="1">
        <f>CALC_HAC!E7</f>
        <v>0</v>
      </c>
      <c r="G7" s="50" t="e">
        <f t="shared" si="0"/>
        <v>#DIV/0!</v>
      </c>
      <c r="H7" s="45" t="e">
        <f>IF(K7=TEXTOS!$H$3,0,IF(F7&gt;0,F7,E7))*G7</f>
        <v>#DIV/0!</v>
      </c>
      <c r="I7" s="1">
        <f>CALC_HAC!I7</f>
        <v>0</v>
      </c>
      <c r="J7" s="45" t="e">
        <f t="shared" si="1"/>
        <v>#DIV/0!</v>
      </c>
      <c r="K7" s="1" t="str">
        <f>CALC_HAC!L7</f>
        <v>SI</v>
      </c>
      <c r="L7" s="1" t="str">
        <f>CALC_HAC!M7</f>
        <v>ENE-GRU</v>
      </c>
      <c r="M7" s="1" t="str">
        <f>TEXTOS!$BH$4</f>
        <v>Producció</v>
      </c>
      <c r="N7" s="1" t="e">
        <f t="shared" si="2"/>
        <v>#DIV/0!</v>
      </c>
    </row>
    <row r="8" spans="1:14" x14ac:dyDescent="0.35">
      <c r="A8" s="1">
        <f>CALC_HAC!A8</f>
        <v>7</v>
      </c>
      <c r="B8" s="1" t="str">
        <f>CALC_HAC!B8</f>
        <v>Consum d'energia</v>
      </c>
      <c r="C8" s="1" t="str">
        <f>CALC_HAC!C8</f>
        <v xml:space="preserve">Consum Dièsel per a carretilles 0 </v>
      </c>
      <c r="D8" s="1" t="str">
        <f>CALC_HAC!D8</f>
        <v>Consum 0</v>
      </c>
      <c r="E8" s="1">
        <f>CALC_HAC!E8</f>
        <v>0</v>
      </c>
      <c r="G8" s="50" t="e">
        <f t="shared" si="0"/>
        <v>#DIV/0!</v>
      </c>
      <c r="H8" s="45" t="e">
        <f>IF(K8=TEXTOS!$H$3,0,IF(F8&gt;0,F8,E8))*G8</f>
        <v>#DIV/0!</v>
      </c>
      <c r="I8" s="1">
        <f>CALC_HAC!I8</f>
        <v>0</v>
      </c>
      <c r="J8" s="45" t="e">
        <f t="shared" si="1"/>
        <v>#DIV/0!</v>
      </c>
      <c r="K8" s="1" t="str">
        <f>CALC_HAC!L8</f>
        <v>SI</v>
      </c>
      <c r="L8" s="1" t="str">
        <f>CALC_HAC!M8</f>
        <v>ENE-CAR</v>
      </c>
      <c r="M8" s="1" t="str">
        <f>TEXTOS!$BH$4</f>
        <v>Producció</v>
      </c>
      <c r="N8" s="1" t="e">
        <f t="shared" si="2"/>
        <v>#DIV/0!</v>
      </c>
    </row>
    <row r="9" spans="1:14" x14ac:dyDescent="0.35">
      <c r="A9" s="1">
        <f>CALC_HAC!A9</f>
        <v>8</v>
      </c>
      <c r="B9" s="1" t="str">
        <f>CALC_HAC!B9</f>
        <v>Consum d'energia</v>
      </c>
      <c r="C9" s="1" t="str">
        <f>CALC_HAC!C9</f>
        <v xml:space="preserve">Consum Dièsel per a carretilles 0 </v>
      </c>
      <c r="D9" s="1" t="str">
        <f>CALC_HAC!D9</f>
        <v>Consum 0</v>
      </c>
      <c r="E9" s="1">
        <f>CALC_HAC!E9</f>
        <v>0</v>
      </c>
      <c r="G9" s="50" t="e">
        <f t="shared" si="0"/>
        <v>#DIV/0!</v>
      </c>
      <c r="H9" s="45" t="e">
        <f>IF(K9=TEXTOS!$H$3,0,IF(F9&gt;0,F9,E9))*G9</f>
        <v>#DIV/0!</v>
      </c>
      <c r="I9" s="1">
        <f>CALC_HAC!I9</f>
        <v>0</v>
      </c>
      <c r="J9" s="45" t="e">
        <f t="shared" si="1"/>
        <v>#DIV/0!</v>
      </c>
      <c r="K9" s="1" t="str">
        <f>CALC_HAC!L9</f>
        <v>SI</v>
      </c>
      <c r="L9" s="1" t="str">
        <f>CALC_HAC!M9</f>
        <v>ENE-CAR</v>
      </c>
      <c r="M9" s="1" t="str">
        <f>TEXTOS!$BH$4</f>
        <v>Producció</v>
      </c>
      <c r="N9" s="1" t="e">
        <f t="shared" si="2"/>
        <v>#DIV/0!</v>
      </c>
    </row>
    <row r="10" spans="1:14" x14ac:dyDescent="0.35">
      <c r="A10" s="1">
        <f>CALC_HAC!A10</f>
        <v>9</v>
      </c>
      <c r="B10" s="1" t="str">
        <f>CALC_HAC!B10</f>
        <v>Consum d'energia</v>
      </c>
      <c r="C10" s="1" t="str">
        <f>CALC_HAC!C10</f>
        <v xml:space="preserve">Consum Dièsel per a carretilles 0 </v>
      </c>
      <c r="D10" s="1" t="str">
        <f>CALC_HAC!D10</f>
        <v>Consum 0</v>
      </c>
      <c r="E10" s="1">
        <f>CALC_HAC!E10</f>
        <v>0</v>
      </c>
      <c r="G10" s="50" t="e">
        <f t="shared" si="0"/>
        <v>#DIV/0!</v>
      </c>
      <c r="H10" s="45" t="e">
        <f>IF(K10=TEXTOS!$H$3,0,IF(F10&gt;0,F10,E10))*G10</f>
        <v>#DIV/0!</v>
      </c>
      <c r="I10" s="1">
        <f>CALC_HAC!I10</f>
        <v>0</v>
      </c>
      <c r="J10" s="45" t="e">
        <f t="shared" si="1"/>
        <v>#DIV/0!</v>
      </c>
      <c r="K10" s="1" t="str">
        <f>CALC_HAC!L10</f>
        <v>SI</v>
      </c>
      <c r="L10" s="1" t="str">
        <f>CALC_HAC!M10</f>
        <v>ENE-CAR</v>
      </c>
      <c r="M10" s="1" t="str">
        <f>TEXTOS!$BH$4</f>
        <v>Producció</v>
      </c>
      <c r="N10" s="1" t="e">
        <f t="shared" si="2"/>
        <v>#DIV/0!</v>
      </c>
    </row>
    <row r="11" spans="1:14" x14ac:dyDescent="0.35">
      <c r="A11" s="1">
        <f>CALC_HAC!A11</f>
        <v>10</v>
      </c>
      <c r="B11" s="1" t="str">
        <f>CALC_HAC!B11</f>
        <v>Consum d'energia</v>
      </c>
      <c r="C11" s="1" t="str">
        <f>CALC_HAC!C11</f>
        <v xml:space="preserve">Consum Dièsel per a carretilles 0 </v>
      </c>
      <c r="D11" s="1" t="str">
        <f>CALC_HAC!D11</f>
        <v>Consum 0</v>
      </c>
      <c r="E11" s="1">
        <f>CALC_HAC!E11</f>
        <v>0</v>
      </c>
      <c r="G11" s="50" t="e">
        <f t="shared" si="0"/>
        <v>#DIV/0!</v>
      </c>
      <c r="H11" s="45" t="e">
        <f>IF(K11=TEXTOS!$H$3,0,IF(F11&gt;0,F11,E11))*G11</f>
        <v>#DIV/0!</v>
      </c>
      <c r="I11" s="1">
        <f>CALC_HAC!I11</f>
        <v>0</v>
      </c>
      <c r="J11" s="45" t="e">
        <f t="shared" si="1"/>
        <v>#DIV/0!</v>
      </c>
      <c r="K11" s="1" t="str">
        <f>CALC_HAC!L11</f>
        <v>SI</v>
      </c>
      <c r="L11" s="1" t="str">
        <f>CALC_HAC!M11</f>
        <v>ENE-CAR</v>
      </c>
      <c r="M11" s="1" t="str">
        <f>TEXTOS!$BH$4</f>
        <v>Producció</v>
      </c>
      <c r="N11" s="1" t="e">
        <f t="shared" si="2"/>
        <v>#DIV/0!</v>
      </c>
    </row>
    <row r="12" spans="1:14" x14ac:dyDescent="0.35">
      <c r="A12" s="1">
        <f>CALC_HAC!A12</f>
        <v>11</v>
      </c>
      <c r="B12" s="1" t="str">
        <f>CALC_HAC!B12</f>
        <v>Consum d'energia</v>
      </c>
      <c r="C12" s="1" t="str">
        <f>CALC_HAC!C12</f>
        <v xml:space="preserve">Consum Combustible per a vehicles d'empresa 0 </v>
      </c>
      <c r="D12" s="1" t="str">
        <f>CALC_HAC!D12</f>
        <v>Consum 0</v>
      </c>
      <c r="E12" s="1">
        <f>CALC_HAC!E12</f>
        <v>0</v>
      </c>
      <c r="G12" s="50" t="e">
        <f t="shared" si="0"/>
        <v>#DIV/0!</v>
      </c>
      <c r="H12" s="45" t="e">
        <f>IF(K12=TEXTOS!$H$3,0,IF(F12&gt;0,F12,E12))*G12</f>
        <v>#DIV/0!</v>
      </c>
      <c r="I12" s="1">
        <f>CALC_HAC!I12</f>
        <v>0</v>
      </c>
      <c r="J12" s="45" t="e">
        <f t="shared" si="1"/>
        <v>#DIV/0!</v>
      </c>
      <c r="K12" s="1" t="str">
        <f>CALC_HAC!L12</f>
        <v>SI</v>
      </c>
      <c r="L12" s="1" t="str">
        <f>CALC_HAC!M12</f>
        <v>ENE-VEH</v>
      </c>
      <c r="M12" s="1" t="str">
        <f>TEXTOS!$BH$4</f>
        <v>Producció</v>
      </c>
      <c r="N12" s="1" t="e">
        <f t="shared" si="2"/>
        <v>#DIV/0!</v>
      </c>
    </row>
    <row r="13" spans="1:14" x14ac:dyDescent="0.35">
      <c r="A13" s="1">
        <f>CALC_HAC!A13</f>
        <v>12</v>
      </c>
      <c r="B13" s="1" t="str">
        <f>CALC_HAC!B13</f>
        <v>Consum d'energia</v>
      </c>
      <c r="C13" s="1" t="str">
        <f>CALC_HAC!C13</f>
        <v xml:space="preserve">Consum Combustible per a vehicles d'empresa 0 </v>
      </c>
      <c r="D13" s="1" t="str">
        <f>CALC_HAC!D13</f>
        <v>Consum 0</v>
      </c>
      <c r="E13" s="1">
        <f>CALC_HAC!E13</f>
        <v>0</v>
      </c>
      <c r="G13" s="50" t="e">
        <f t="shared" si="0"/>
        <v>#DIV/0!</v>
      </c>
      <c r="H13" s="45" t="e">
        <f>IF(K13=TEXTOS!$H$3,0,IF(F13&gt;0,F13,E13))*G13</f>
        <v>#DIV/0!</v>
      </c>
      <c r="I13" s="1">
        <f>CALC_HAC!I13</f>
        <v>0</v>
      </c>
      <c r="J13" s="45" t="e">
        <f t="shared" si="1"/>
        <v>#DIV/0!</v>
      </c>
      <c r="K13" s="1" t="str">
        <f>CALC_HAC!L13</f>
        <v>SI</v>
      </c>
      <c r="L13" s="1" t="str">
        <f>CALC_HAC!M13</f>
        <v>ENE-VEH</v>
      </c>
      <c r="M13" s="1" t="str">
        <f>TEXTOS!$BH$4</f>
        <v>Producció</v>
      </c>
      <c r="N13" s="1" t="e">
        <f t="shared" si="2"/>
        <v>#DIV/0!</v>
      </c>
    </row>
    <row r="14" spans="1:14" x14ac:dyDescent="0.35">
      <c r="A14" s="1">
        <f>CALC_HAC!A14</f>
        <v>13</v>
      </c>
      <c r="B14" s="1" t="str">
        <f>CALC_HAC!B14</f>
        <v>Consum d'energia</v>
      </c>
      <c r="C14" s="1" t="str">
        <f>CALC_HAC!C14</f>
        <v xml:space="preserve">Consum Combustible per a vehicles d'empresa 0 </v>
      </c>
      <c r="D14" s="1" t="str">
        <f>CALC_HAC!D14</f>
        <v>Consum 0</v>
      </c>
      <c r="E14" s="1">
        <f>CALC_HAC!E14</f>
        <v>0</v>
      </c>
      <c r="G14" s="50" t="e">
        <f t="shared" si="0"/>
        <v>#DIV/0!</v>
      </c>
      <c r="H14" s="45" t="e">
        <f>IF(K14=TEXTOS!$H$3,0,IF(F14&gt;0,F14,E14))*G14</f>
        <v>#DIV/0!</v>
      </c>
      <c r="I14" s="1">
        <f>CALC_HAC!I14</f>
        <v>0</v>
      </c>
      <c r="J14" s="45" t="e">
        <f t="shared" si="1"/>
        <v>#DIV/0!</v>
      </c>
      <c r="K14" s="1" t="str">
        <f>CALC_HAC!L14</f>
        <v>SI</v>
      </c>
      <c r="L14" s="1" t="str">
        <f>CALC_HAC!M14</f>
        <v>ENE-VEH</v>
      </c>
      <c r="M14" s="1" t="str">
        <f>TEXTOS!$BH$4</f>
        <v>Producció</v>
      </c>
      <c r="N14" s="1" t="e">
        <f t="shared" si="2"/>
        <v>#DIV/0!</v>
      </c>
    </row>
    <row r="15" spans="1:14" x14ac:dyDescent="0.35">
      <c r="A15" s="1">
        <f>CALC_HAC!A15</f>
        <v>14</v>
      </c>
      <c r="B15" s="1" t="str">
        <f>CALC_HAC!B15</f>
        <v>Consum d'energia</v>
      </c>
      <c r="C15" s="1" t="str">
        <f>CALC_HAC!C15</f>
        <v xml:space="preserve">Consum Combustible per a vehicles d'empresa 0 </v>
      </c>
      <c r="D15" s="1" t="str">
        <f>CALC_HAC!D15</f>
        <v>Consum 0</v>
      </c>
      <c r="E15" s="1">
        <f>CALC_HAC!E15</f>
        <v>0</v>
      </c>
      <c r="G15" s="50" t="e">
        <f t="shared" si="0"/>
        <v>#DIV/0!</v>
      </c>
      <c r="H15" s="45" t="e">
        <f>IF(K15=TEXTOS!$H$3,0,IF(F15&gt;0,F15,E15))*G15</f>
        <v>#DIV/0!</v>
      </c>
      <c r="I15" s="1">
        <f>CALC_HAC!I15</f>
        <v>0</v>
      </c>
      <c r="J15" s="45" t="e">
        <f t="shared" si="1"/>
        <v>#DIV/0!</v>
      </c>
      <c r="K15" s="1" t="str">
        <f>CALC_HAC!L15</f>
        <v>SI</v>
      </c>
      <c r="L15" s="1" t="str">
        <f>CALC_HAC!M15</f>
        <v>ENE-VEH</v>
      </c>
      <c r="M15" s="1" t="str">
        <f>TEXTOS!$BH$4</f>
        <v>Producció</v>
      </c>
      <c r="N15" s="1" t="e">
        <f t="shared" si="2"/>
        <v>#DIV/0!</v>
      </c>
    </row>
    <row r="16" spans="1:14" x14ac:dyDescent="0.35">
      <c r="A16" s="1">
        <f>CALC_HAC!A16</f>
        <v>15</v>
      </c>
      <c r="B16" s="1" t="str">
        <f>CALC_HAC!B16</f>
        <v>Consum d'energia</v>
      </c>
      <c r="C16" s="1" t="str">
        <f>CALC_HAC!C16</f>
        <v xml:space="preserve">Consum Combustible per a vehicles d'empresa 0 </v>
      </c>
      <c r="D16" s="1" t="str">
        <f>CALC_HAC!D16</f>
        <v>Consum 0</v>
      </c>
      <c r="E16" s="1">
        <f>CALC_HAC!E16</f>
        <v>0</v>
      </c>
      <c r="G16" s="50" t="e">
        <f t="shared" si="0"/>
        <v>#DIV/0!</v>
      </c>
      <c r="H16" s="45" t="e">
        <f>IF(K16=TEXTOS!$H$3,0,IF(F16&gt;0,F16,E16))*G16</f>
        <v>#DIV/0!</v>
      </c>
      <c r="I16" s="1">
        <f>CALC_HAC!I16</f>
        <v>0</v>
      </c>
      <c r="J16" s="45" t="e">
        <f t="shared" si="1"/>
        <v>#DIV/0!</v>
      </c>
      <c r="K16" s="1" t="str">
        <f>CALC_HAC!L16</f>
        <v>SI</v>
      </c>
      <c r="L16" s="1" t="str">
        <f>CALC_HAC!M16</f>
        <v>ENE-VEH</v>
      </c>
      <c r="M16" s="1" t="str">
        <f>TEXTOS!$BH$4</f>
        <v>Producció</v>
      </c>
      <c r="N16" s="1" t="e">
        <f t="shared" si="2"/>
        <v>#DIV/0!</v>
      </c>
    </row>
    <row r="17" spans="1:14" x14ac:dyDescent="0.35">
      <c r="A17" s="1">
        <f>CALC_HAC!A17</f>
        <v>16</v>
      </c>
      <c r="B17" s="1" t="str">
        <f>CALC_HAC!B17</f>
        <v>Consum d'energia</v>
      </c>
      <c r="C17" s="1" t="str">
        <f>CALC_HAC!C17</f>
        <v xml:space="preserve">Consum Combustible per a vehicles d'empresa 0 </v>
      </c>
      <c r="D17" s="1" t="str">
        <f>CALC_HAC!D17</f>
        <v>Consum 0</v>
      </c>
      <c r="E17" s="1">
        <f>CALC_HAC!E17</f>
        <v>0</v>
      </c>
      <c r="G17" s="50" t="e">
        <f t="shared" si="0"/>
        <v>#DIV/0!</v>
      </c>
      <c r="H17" s="45" t="e">
        <f>IF(K17=TEXTOS!$H$3,0,IF(F17&gt;0,F17,E17))*G17</f>
        <v>#DIV/0!</v>
      </c>
      <c r="I17" s="1">
        <f>CALC_HAC!I17</f>
        <v>0</v>
      </c>
      <c r="J17" s="45" t="e">
        <f t="shared" si="1"/>
        <v>#DIV/0!</v>
      </c>
      <c r="K17" s="1" t="str">
        <f>CALC_HAC!L17</f>
        <v>SI</v>
      </c>
      <c r="L17" s="1" t="str">
        <f>CALC_HAC!M17</f>
        <v>ENE-VEH</v>
      </c>
      <c r="M17" s="1" t="str">
        <f>TEXTOS!$BH$4</f>
        <v>Producció</v>
      </c>
      <c r="N17" s="1" t="e">
        <f t="shared" si="2"/>
        <v>#DIV/0!</v>
      </c>
    </row>
    <row r="18" spans="1:14" x14ac:dyDescent="0.35">
      <c r="A18" s="1">
        <f>CALC_HAC!A18</f>
        <v>17</v>
      </c>
      <c r="B18" s="1" t="str">
        <f>CALC_HAC!B18</f>
        <v>Consum d'energia</v>
      </c>
      <c r="C18" s="1" t="str">
        <f>CALC_HAC!C18</f>
        <v xml:space="preserve">Consum Combustible per a vehicles d'empresa 0 </v>
      </c>
      <c r="D18" s="1" t="str">
        <f>CALC_HAC!D18</f>
        <v>Consum 0</v>
      </c>
      <c r="E18" s="1">
        <f>CALC_HAC!E18</f>
        <v>0</v>
      </c>
      <c r="G18" s="50" t="e">
        <f t="shared" si="0"/>
        <v>#DIV/0!</v>
      </c>
      <c r="H18" s="45" t="e">
        <f>IF(K18=TEXTOS!$H$3,0,IF(F18&gt;0,F18,E18))*G18</f>
        <v>#DIV/0!</v>
      </c>
      <c r="I18" s="1">
        <f>CALC_HAC!I18</f>
        <v>0</v>
      </c>
      <c r="J18" s="45" t="e">
        <f t="shared" si="1"/>
        <v>#DIV/0!</v>
      </c>
      <c r="K18" s="1" t="str">
        <f>CALC_HAC!L18</f>
        <v>SI</v>
      </c>
      <c r="L18" s="1" t="str">
        <f>CALC_HAC!M18</f>
        <v>ENE-VEH</v>
      </c>
      <c r="M18" s="1" t="str">
        <f>TEXTOS!$BH$4</f>
        <v>Producció</v>
      </c>
      <c r="N18" s="1" t="e">
        <f t="shared" si="2"/>
        <v>#DIV/0!</v>
      </c>
    </row>
    <row r="19" spans="1:14" x14ac:dyDescent="0.35">
      <c r="A19" s="1">
        <f>CALC_HAC!A19</f>
        <v>18</v>
      </c>
      <c r="B19" s="1" t="str">
        <f>CALC_HAC!B19</f>
        <v>Consum d'energia</v>
      </c>
      <c r="C19" s="1" t="str">
        <f>CALC_HAC!C19</f>
        <v xml:space="preserve">Consum Combustible per a vehicles d'empresa 0 </v>
      </c>
      <c r="D19" s="1" t="str">
        <f>CALC_HAC!D19</f>
        <v>Consum 0</v>
      </c>
      <c r="E19" s="1">
        <f>CALC_HAC!E19</f>
        <v>0</v>
      </c>
      <c r="G19" s="50" t="e">
        <f t="shared" si="0"/>
        <v>#DIV/0!</v>
      </c>
      <c r="H19" s="45" t="e">
        <f>IF(K19=TEXTOS!$H$3,0,IF(F19&gt;0,F19,E19))*G19</f>
        <v>#DIV/0!</v>
      </c>
      <c r="I19" s="1">
        <f>CALC_HAC!I19</f>
        <v>0</v>
      </c>
      <c r="J19" s="45" t="e">
        <f t="shared" si="1"/>
        <v>#DIV/0!</v>
      </c>
      <c r="K19" s="1" t="str">
        <f>CALC_HAC!L19</f>
        <v>SI</v>
      </c>
      <c r="L19" s="1" t="str">
        <f>CALC_HAC!M19</f>
        <v>ENE-VEH</v>
      </c>
      <c r="M19" s="1" t="str">
        <f>TEXTOS!$BH$4</f>
        <v>Producció</v>
      </c>
      <c r="N19" s="1" t="e">
        <f t="shared" si="2"/>
        <v>#DIV/0!</v>
      </c>
    </row>
    <row r="20" spans="1:14" x14ac:dyDescent="0.35">
      <c r="A20" s="1">
        <f>CALC_HAC!A20</f>
        <v>19</v>
      </c>
      <c r="B20" s="1" t="str">
        <f>CALC_HAC!B20</f>
        <v>Consum d'energia</v>
      </c>
      <c r="C20" s="1" t="str">
        <f>CALC_HAC!C20</f>
        <v xml:space="preserve">Consum Combustible per a equips de calor 0 </v>
      </c>
      <c r="D20" s="1" t="str">
        <f>CALC_HAC!D20</f>
        <v>Consum 0</v>
      </c>
      <c r="E20" s="1">
        <f>CALC_HAC!E20</f>
        <v>0</v>
      </c>
      <c r="G20" s="50" t="e">
        <f t="shared" si="0"/>
        <v>#DIV/0!</v>
      </c>
      <c r="H20" s="45" t="e">
        <f>IF(K20=TEXTOS!$H$3,0,IF(F20&gt;0,F20,E20))*G20</f>
        <v>#DIV/0!</v>
      </c>
      <c r="I20" s="1">
        <f>CALC_HAC!I20</f>
        <v>0</v>
      </c>
      <c r="J20" s="45" t="e">
        <f t="shared" si="1"/>
        <v>#DIV/0!</v>
      </c>
      <c r="K20" s="1" t="str">
        <f>CALC_HAC!L20</f>
        <v>NO</v>
      </c>
      <c r="L20" s="1" t="str">
        <f>CALC_HAC!M20</f>
        <v>ENE-CAL</v>
      </c>
      <c r="M20" s="1" t="str">
        <f>TEXTOS!$BH$4</f>
        <v>Producció</v>
      </c>
      <c r="N20" s="1" t="e">
        <f t="shared" si="2"/>
        <v>#DIV/0!</v>
      </c>
    </row>
    <row r="21" spans="1:14" x14ac:dyDescent="0.35">
      <c r="A21" s="1">
        <f>CALC_HAC!A21</f>
        <v>20</v>
      </c>
      <c r="B21" s="1" t="str">
        <f>CALC_HAC!B21</f>
        <v>Consum d'energia</v>
      </c>
      <c r="C21" s="1" t="str">
        <f>CALC_HAC!C21</f>
        <v xml:space="preserve">Consum Combustible per a equips de calor 0 </v>
      </c>
      <c r="D21" s="1" t="str">
        <f>CALC_HAC!D21</f>
        <v>Consum 0</v>
      </c>
      <c r="E21" s="1">
        <f>CALC_HAC!E21</f>
        <v>0</v>
      </c>
      <c r="G21" s="50" t="e">
        <f t="shared" si="0"/>
        <v>#DIV/0!</v>
      </c>
      <c r="H21" s="45" t="e">
        <f>IF(K21=TEXTOS!$H$3,0,IF(F21&gt;0,F21,E21))*G21</f>
        <v>#DIV/0!</v>
      </c>
      <c r="I21" s="1">
        <f>CALC_HAC!I21</f>
        <v>0</v>
      </c>
      <c r="J21" s="45" t="e">
        <f t="shared" si="1"/>
        <v>#DIV/0!</v>
      </c>
      <c r="K21" s="1" t="str">
        <f>CALC_HAC!L21</f>
        <v>NO</v>
      </c>
      <c r="L21" s="1" t="str">
        <f>CALC_HAC!M21</f>
        <v>ENE-CAL</v>
      </c>
      <c r="M21" s="1" t="str">
        <f>TEXTOS!$BH$4</f>
        <v>Producció</v>
      </c>
      <c r="N21" s="1" t="e">
        <f t="shared" si="2"/>
        <v>#DIV/0!</v>
      </c>
    </row>
    <row r="22" spans="1:14" x14ac:dyDescent="0.35">
      <c r="A22" s="1">
        <f>CALC_HAC!A22</f>
        <v>21</v>
      </c>
      <c r="B22" s="1" t="str">
        <f>CALC_HAC!B22</f>
        <v>Consum d'energia</v>
      </c>
      <c r="C22" s="1" t="str">
        <f>CALC_HAC!C22</f>
        <v xml:space="preserve">Consum Combustible per a equips de calor 0 </v>
      </c>
      <c r="D22" s="1" t="str">
        <f>CALC_HAC!D22</f>
        <v>Consum 0</v>
      </c>
      <c r="E22" s="1">
        <f>CALC_HAC!E22</f>
        <v>0</v>
      </c>
      <c r="G22" s="50" t="e">
        <f t="shared" si="0"/>
        <v>#DIV/0!</v>
      </c>
      <c r="H22" s="45" t="e">
        <f>IF(K22=TEXTOS!$H$3,0,IF(F22&gt;0,F22,E22))*G22</f>
        <v>#DIV/0!</v>
      </c>
      <c r="I22" s="1">
        <f>CALC_HAC!I22</f>
        <v>0</v>
      </c>
      <c r="J22" s="45" t="e">
        <f t="shared" si="1"/>
        <v>#DIV/0!</v>
      </c>
      <c r="K22" s="1" t="str">
        <f>CALC_HAC!L22</f>
        <v>NO</v>
      </c>
      <c r="L22" s="1" t="str">
        <f>CALC_HAC!M22</f>
        <v>ENE-CAL</v>
      </c>
      <c r="M22" s="1" t="str">
        <f>TEXTOS!$BH$4</f>
        <v>Producció</v>
      </c>
      <c r="N22" s="1" t="e">
        <f t="shared" si="2"/>
        <v>#DIV/0!</v>
      </c>
    </row>
    <row r="23" spans="1:14" x14ac:dyDescent="0.35">
      <c r="A23" s="1">
        <f>CALC_HAC!A23</f>
        <v>22</v>
      </c>
      <c r="B23" s="1" t="str">
        <f>CALC_HAC!B23</f>
        <v>Consum d'energia</v>
      </c>
      <c r="C23" s="1" t="str">
        <f>CALC_HAC!C23</f>
        <v xml:space="preserve">Consum Combustible per a equips de calor 0 </v>
      </c>
      <c r="D23" s="1" t="str">
        <f>CALC_HAC!D23</f>
        <v>Consum 0</v>
      </c>
      <c r="E23" s="1">
        <f>CALC_HAC!E23</f>
        <v>0</v>
      </c>
      <c r="G23" s="50" t="e">
        <f t="shared" si="0"/>
        <v>#DIV/0!</v>
      </c>
      <c r="H23" s="45" t="e">
        <f>IF(K23=TEXTOS!$H$3,0,IF(F23&gt;0,F23,E23))*G23</f>
        <v>#DIV/0!</v>
      </c>
      <c r="I23" s="1">
        <f>CALC_HAC!I23</f>
        <v>0</v>
      </c>
      <c r="J23" s="45" t="e">
        <f t="shared" si="1"/>
        <v>#DIV/0!</v>
      </c>
      <c r="K23" s="1" t="str">
        <f>CALC_HAC!L23</f>
        <v>NO</v>
      </c>
      <c r="L23" s="1" t="str">
        <f>CALC_HAC!M23</f>
        <v>ENE-CAL</v>
      </c>
      <c r="M23" s="1" t="str">
        <f>TEXTOS!$BH$4</f>
        <v>Producció</v>
      </c>
      <c r="N23" s="1" t="e">
        <f t="shared" si="2"/>
        <v>#DIV/0!</v>
      </c>
    </row>
    <row r="24" spans="1:14" x14ac:dyDescent="0.35">
      <c r="A24" s="1">
        <f>CALC_HAC!A24</f>
        <v>23</v>
      </c>
      <c r="B24" s="1" t="str">
        <f>CALC_HAC!B24</f>
        <v>Emissions de combustió d'energia</v>
      </c>
      <c r="C24" s="1" t="str">
        <f>CALC_HAC!C24</f>
        <v xml:space="preserve">Emissions Dièsel per a grup electrogen 0 </v>
      </c>
      <c r="D24" s="1" t="str">
        <f>CALC_HAC!D24</f>
        <v>Emissions 0</v>
      </c>
      <c r="E24" s="1">
        <f>CALC_HAC!E24</f>
        <v>0</v>
      </c>
      <c r="G24" s="50" t="e">
        <f t="shared" si="0"/>
        <v>#DIV/0!</v>
      </c>
      <c r="H24" s="45" t="e">
        <f>IF(K24=TEXTOS!$H$3,0,IF(F24&gt;0,F24,E24))*G24</f>
        <v>#DIV/0!</v>
      </c>
      <c r="I24" s="1">
        <f>CALC_HAC!I24</f>
        <v>0</v>
      </c>
      <c r="J24" s="45" t="e">
        <f t="shared" si="1"/>
        <v>#DIV/0!</v>
      </c>
      <c r="K24" s="1" t="str">
        <f>CALC_HAC!L24</f>
        <v>SI</v>
      </c>
      <c r="L24" s="1" t="str">
        <f>CALC_HAC!M24</f>
        <v>EME-GRU</v>
      </c>
      <c r="M24" s="1" t="str">
        <f>TEXTOS!$BH$4</f>
        <v>Producció</v>
      </c>
      <c r="N24" s="1" t="e">
        <f t="shared" si="2"/>
        <v>#DIV/0!</v>
      </c>
    </row>
    <row r="25" spans="1:14" x14ac:dyDescent="0.35">
      <c r="A25" s="1">
        <f>CALC_HAC!A25</f>
        <v>24</v>
      </c>
      <c r="B25" s="1" t="str">
        <f>CALC_HAC!B25</f>
        <v>Emissions de combustió d'energia</v>
      </c>
      <c r="C25" s="1" t="str">
        <f>CALC_HAC!C25</f>
        <v xml:space="preserve">Emissions Dièsel per a grup electrogen 0 </v>
      </c>
      <c r="D25" s="1" t="str">
        <f>CALC_HAC!D25</f>
        <v>Emissions 0</v>
      </c>
      <c r="E25" s="1">
        <f>CALC_HAC!E25</f>
        <v>0</v>
      </c>
      <c r="G25" s="50" t="e">
        <f t="shared" si="0"/>
        <v>#DIV/0!</v>
      </c>
      <c r="H25" s="45" t="e">
        <f>IF(K25=TEXTOS!$H$3,0,IF(F25&gt;0,F25,E25))*G25</f>
        <v>#DIV/0!</v>
      </c>
      <c r="I25" s="1">
        <f>CALC_HAC!I25</f>
        <v>0</v>
      </c>
      <c r="J25" s="45" t="e">
        <f t="shared" si="1"/>
        <v>#DIV/0!</v>
      </c>
      <c r="K25" s="1" t="str">
        <f>CALC_HAC!L25</f>
        <v>SI</v>
      </c>
      <c r="L25" s="1" t="str">
        <f>CALC_HAC!M25</f>
        <v>EME-GRU</v>
      </c>
      <c r="M25" s="1" t="str">
        <f>TEXTOS!$BH$4</f>
        <v>Producció</v>
      </c>
      <c r="N25" s="1" t="e">
        <f t="shared" si="2"/>
        <v>#DIV/0!</v>
      </c>
    </row>
    <row r="26" spans="1:14" x14ac:dyDescent="0.35">
      <c r="A26" s="1">
        <f>CALC_HAC!A26</f>
        <v>25</v>
      </c>
      <c r="B26" s="1" t="str">
        <f>CALC_HAC!B26</f>
        <v>Emissions de combustió d'energia</v>
      </c>
      <c r="C26" s="1" t="str">
        <f>CALC_HAC!C26</f>
        <v xml:space="preserve">Emissions Dièsel per a grup electrogen 0 </v>
      </c>
      <c r="D26" s="1" t="str">
        <f>CALC_HAC!D26</f>
        <v>Emissions 0</v>
      </c>
      <c r="E26" s="1">
        <f>CALC_HAC!E26</f>
        <v>0</v>
      </c>
      <c r="G26" s="50" t="e">
        <f t="shared" si="0"/>
        <v>#DIV/0!</v>
      </c>
      <c r="H26" s="45" t="e">
        <f>IF(K26=TEXTOS!$H$3,0,IF(F26&gt;0,F26,E26))*G26</f>
        <v>#DIV/0!</v>
      </c>
      <c r="I26" s="1">
        <f>CALC_HAC!I26</f>
        <v>0</v>
      </c>
      <c r="J26" s="45" t="e">
        <f t="shared" si="1"/>
        <v>#DIV/0!</v>
      </c>
      <c r="K26" s="1" t="str">
        <f>CALC_HAC!L26</f>
        <v>SI</v>
      </c>
      <c r="L26" s="1" t="str">
        <f>CALC_HAC!M26</f>
        <v>EME-GRU</v>
      </c>
      <c r="M26" s="1" t="str">
        <f>TEXTOS!$BH$4</f>
        <v>Producció</v>
      </c>
      <c r="N26" s="1" t="e">
        <f t="shared" si="2"/>
        <v>#DIV/0!</v>
      </c>
    </row>
    <row r="27" spans="1:14" x14ac:dyDescent="0.35">
      <c r="A27" s="1">
        <f>CALC_HAC!A27</f>
        <v>26</v>
      </c>
      <c r="B27" s="1" t="str">
        <f>CALC_HAC!B27</f>
        <v>Emissions de combustió d'energia</v>
      </c>
      <c r="C27" s="1" t="str">
        <f>CALC_HAC!C27</f>
        <v xml:space="preserve">Emissions Dièsel per a grup electrogen 0 </v>
      </c>
      <c r="D27" s="1" t="str">
        <f>CALC_HAC!D27</f>
        <v>Emissions 0</v>
      </c>
      <c r="E27" s="1">
        <f>CALC_HAC!E27</f>
        <v>0</v>
      </c>
      <c r="G27" s="50" t="e">
        <f t="shared" si="0"/>
        <v>#DIV/0!</v>
      </c>
      <c r="H27" s="45" t="e">
        <f>IF(K27=TEXTOS!$H$3,0,IF(F27&gt;0,F27,E27))*G27</f>
        <v>#DIV/0!</v>
      </c>
      <c r="I27" s="1">
        <f>CALC_HAC!I27</f>
        <v>0</v>
      </c>
      <c r="J27" s="45" t="e">
        <f t="shared" si="1"/>
        <v>#DIV/0!</v>
      </c>
      <c r="K27" s="1" t="str">
        <f>CALC_HAC!L27</f>
        <v>SI</v>
      </c>
      <c r="L27" s="1" t="str">
        <f>CALC_HAC!M27</f>
        <v>EME-GRU</v>
      </c>
      <c r="M27" s="1" t="str">
        <f>TEXTOS!$BH$4</f>
        <v>Producció</v>
      </c>
      <c r="N27" s="1" t="e">
        <f t="shared" si="2"/>
        <v>#DIV/0!</v>
      </c>
    </row>
    <row r="28" spans="1:14" x14ac:dyDescent="0.35">
      <c r="A28" s="1">
        <f>CALC_HAC!A28</f>
        <v>27</v>
      </c>
      <c r="B28" s="1" t="str">
        <f>CALC_HAC!B28</f>
        <v>Emissions de combustió d'energia</v>
      </c>
      <c r="C28" s="1" t="str">
        <f>CALC_HAC!C28</f>
        <v xml:space="preserve">Emissions Dièsel per a carretilles 0 </v>
      </c>
      <c r="D28" s="1" t="str">
        <f>CALC_HAC!D28</f>
        <v>Emissions 0</v>
      </c>
      <c r="E28" s="1">
        <f>CALC_HAC!E28</f>
        <v>0</v>
      </c>
      <c r="G28" s="50" t="e">
        <f t="shared" si="0"/>
        <v>#DIV/0!</v>
      </c>
      <c r="H28" s="45" t="e">
        <f>IF(K28=TEXTOS!$H$3,0,IF(F28&gt;0,F28,E28))*G28</f>
        <v>#DIV/0!</v>
      </c>
      <c r="I28" s="1">
        <f>CALC_HAC!I28</f>
        <v>0</v>
      </c>
      <c r="J28" s="45" t="e">
        <f t="shared" si="1"/>
        <v>#DIV/0!</v>
      </c>
      <c r="K28" s="1" t="str">
        <f>CALC_HAC!L28</f>
        <v>SI</v>
      </c>
      <c r="L28" s="1" t="str">
        <f>CALC_HAC!M28</f>
        <v>EME-CAR</v>
      </c>
      <c r="M28" s="1" t="str">
        <f>TEXTOS!$BH$4</f>
        <v>Producció</v>
      </c>
      <c r="N28" s="1" t="e">
        <f t="shared" si="2"/>
        <v>#DIV/0!</v>
      </c>
    </row>
    <row r="29" spans="1:14" x14ac:dyDescent="0.35">
      <c r="A29" s="1">
        <f>CALC_HAC!A29</f>
        <v>28</v>
      </c>
      <c r="B29" s="1" t="str">
        <f>CALC_HAC!B29</f>
        <v>Emissions de combustió d'energia</v>
      </c>
      <c r="C29" s="1" t="str">
        <f>CALC_HAC!C29</f>
        <v xml:space="preserve">Emissions Dièsel per a carretilles 0 </v>
      </c>
      <c r="D29" s="1" t="str">
        <f>CALC_HAC!D29</f>
        <v>Emissions 0</v>
      </c>
      <c r="E29" s="1">
        <f>CALC_HAC!E29</f>
        <v>0</v>
      </c>
      <c r="G29" s="50" t="e">
        <f t="shared" si="0"/>
        <v>#DIV/0!</v>
      </c>
      <c r="H29" s="45" t="e">
        <f>IF(K29=TEXTOS!$H$3,0,IF(F29&gt;0,F29,E29))*G29</f>
        <v>#DIV/0!</v>
      </c>
      <c r="I29" s="1">
        <f>CALC_HAC!I29</f>
        <v>0</v>
      </c>
      <c r="J29" s="45" t="e">
        <f t="shared" si="1"/>
        <v>#DIV/0!</v>
      </c>
      <c r="K29" s="1" t="str">
        <f>CALC_HAC!L29</f>
        <v>SI</v>
      </c>
      <c r="L29" s="1" t="str">
        <f>CALC_HAC!M29</f>
        <v>EME-CAR</v>
      </c>
      <c r="M29" s="1" t="str">
        <f>TEXTOS!$BH$4</f>
        <v>Producció</v>
      </c>
      <c r="N29" s="1" t="e">
        <f t="shared" si="2"/>
        <v>#DIV/0!</v>
      </c>
    </row>
    <row r="30" spans="1:14" x14ac:dyDescent="0.35">
      <c r="A30" s="1">
        <f>CALC_HAC!A30</f>
        <v>29</v>
      </c>
      <c r="B30" s="1" t="str">
        <f>CALC_HAC!B30</f>
        <v>Emissions de combustió d'energia</v>
      </c>
      <c r="C30" s="1" t="str">
        <f>CALC_HAC!C30</f>
        <v xml:space="preserve">Emissions Dièsel per a carretilles 0 </v>
      </c>
      <c r="D30" s="1" t="str">
        <f>CALC_HAC!D30</f>
        <v>Emissions 0</v>
      </c>
      <c r="E30" s="1">
        <f>CALC_HAC!E30</f>
        <v>0</v>
      </c>
      <c r="G30" s="50" t="e">
        <f t="shared" si="0"/>
        <v>#DIV/0!</v>
      </c>
      <c r="H30" s="45" t="e">
        <f>IF(K30=TEXTOS!$H$3,0,IF(F30&gt;0,F30,E30))*G30</f>
        <v>#DIV/0!</v>
      </c>
      <c r="I30" s="1">
        <f>CALC_HAC!I30</f>
        <v>0</v>
      </c>
      <c r="J30" s="45" t="e">
        <f t="shared" si="1"/>
        <v>#DIV/0!</v>
      </c>
      <c r="K30" s="1" t="str">
        <f>CALC_HAC!L30</f>
        <v>SI</v>
      </c>
      <c r="L30" s="1" t="str">
        <f>CALC_HAC!M30</f>
        <v>EME-CAR</v>
      </c>
      <c r="M30" s="1" t="str">
        <f>TEXTOS!$BH$4</f>
        <v>Producció</v>
      </c>
      <c r="N30" s="1" t="e">
        <f t="shared" si="2"/>
        <v>#DIV/0!</v>
      </c>
    </row>
    <row r="31" spans="1:14" x14ac:dyDescent="0.35">
      <c r="A31" s="1">
        <f>CALC_HAC!A31</f>
        <v>30</v>
      </c>
      <c r="B31" s="1" t="str">
        <f>CALC_HAC!B31</f>
        <v>Emissions de combustió d'energia</v>
      </c>
      <c r="C31" s="1" t="str">
        <f>CALC_HAC!C31</f>
        <v xml:space="preserve">Emissions Dièsel per a carretilles 0 </v>
      </c>
      <c r="D31" s="1" t="str">
        <f>CALC_HAC!D31</f>
        <v>Emissions 0</v>
      </c>
      <c r="E31" s="1">
        <f>CALC_HAC!E31</f>
        <v>0</v>
      </c>
      <c r="G31" s="50" t="e">
        <f t="shared" si="0"/>
        <v>#DIV/0!</v>
      </c>
      <c r="H31" s="45" t="e">
        <f>IF(K31=TEXTOS!$H$3,0,IF(F31&gt;0,F31,E31))*G31</f>
        <v>#DIV/0!</v>
      </c>
      <c r="I31" s="1">
        <f>CALC_HAC!I31</f>
        <v>0</v>
      </c>
      <c r="J31" s="45" t="e">
        <f t="shared" si="1"/>
        <v>#DIV/0!</v>
      </c>
      <c r="K31" s="1" t="str">
        <f>CALC_HAC!L31</f>
        <v>SI</v>
      </c>
      <c r="L31" s="1" t="str">
        <f>CALC_HAC!M31</f>
        <v>EME-CAR</v>
      </c>
      <c r="M31" s="1" t="str">
        <f>TEXTOS!$BH$4</f>
        <v>Producció</v>
      </c>
      <c r="N31" s="1" t="e">
        <f t="shared" si="2"/>
        <v>#DIV/0!</v>
      </c>
    </row>
    <row r="32" spans="1:14" x14ac:dyDescent="0.35">
      <c r="A32" s="1">
        <f>CALC_HAC!A32</f>
        <v>31</v>
      </c>
      <c r="B32" s="1" t="str">
        <f>CALC_HAC!B32</f>
        <v>Emissions de combustió d'energia</v>
      </c>
      <c r="C32" s="1" t="str">
        <f>CALC_HAC!C32</f>
        <v xml:space="preserve">Emissions Combustible per a vehicles d'empresa 0 </v>
      </c>
      <c r="D32" s="1" t="str">
        <f>CALC_HAC!D32</f>
        <v>Emissions 0</v>
      </c>
      <c r="E32" s="1">
        <f>CALC_HAC!E32</f>
        <v>0</v>
      </c>
      <c r="G32" s="50" t="e">
        <f t="shared" si="0"/>
        <v>#DIV/0!</v>
      </c>
      <c r="H32" s="45" t="e">
        <f>IF(K32=TEXTOS!$H$3,0,IF(F32&gt;0,F32,E32))*G32</f>
        <v>#DIV/0!</v>
      </c>
      <c r="I32" s="1">
        <f>CALC_HAC!I32</f>
        <v>0</v>
      </c>
      <c r="J32" s="45" t="e">
        <f t="shared" si="1"/>
        <v>#DIV/0!</v>
      </c>
      <c r="K32" s="1" t="str">
        <f>CALC_HAC!L32</f>
        <v>SI</v>
      </c>
      <c r="L32" s="1" t="str">
        <f>CALC_HAC!M32</f>
        <v>EME-VEH</v>
      </c>
      <c r="M32" s="1" t="str">
        <f>TEXTOS!$BH$4</f>
        <v>Producció</v>
      </c>
      <c r="N32" s="1" t="e">
        <f t="shared" si="2"/>
        <v>#DIV/0!</v>
      </c>
    </row>
    <row r="33" spans="1:14" x14ac:dyDescent="0.35">
      <c r="A33" s="1">
        <f>CALC_HAC!A33</f>
        <v>32</v>
      </c>
      <c r="B33" s="1" t="str">
        <f>CALC_HAC!B33</f>
        <v>Emissions de combustió d'energia</v>
      </c>
      <c r="C33" s="1" t="str">
        <f>CALC_HAC!C33</f>
        <v xml:space="preserve">Emissions Combustible per a vehicles d'empresa 0 </v>
      </c>
      <c r="D33" s="1" t="str">
        <f>CALC_HAC!D33</f>
        <v>Emissions 0</v>
      </c>
      <c r="E33" s="1">
        <f>CALC_HAC!E33</f>
        <v>0</v>
      </c>
      <c r="G33" s="50" t="e">
        <f t="shared" si="0"/>
        <v>#DIV/0!</v>
      </c>
      <c r="H33" s="45" t="e">
        <f>IF(K33=TEXTOS!$H$3,0,IF(F33&gt;0,F33,E33))*G33</f>
        <v>#DIV/0!</v>
      </c>
      <c r="I33" s="1">
        <f>CALC_HAC!I33</f>
        <v>0</v>
      </c>
      <c r="J33" s="45" t="e">
        <f t="shared" si="1"/>
        <v>#DIV/0!</v>
      </c>
      <c r="K33" s="1" t="str">
        <f>CALC_HAC!L33</f>
        <v>SI</v>
      </c>
      <c r="L33" s="1" t="str">
        <f>CALC_HAC!M33</f>
        <v>EME-VEH</v>
      </c>
      <c r="M33" s="1" t="str">
        <f>TEXTOS!$BH$4</f>
        <v>Producció</v>
      </c>
      <c r="N33" s="1" t="e">
        <f t="shared" si="2"/>
        <v>#DIV/0!</v>
      </c>
    </row>
    <row r="34" spans="1:14" x14ac:dyDescent="0.35">
      <c r="A34" s="1">
        <f>CALC_HAC!A34</f>
        <v>33</v>
      </c>
      <c r="B34" s="1" t="str">
        <f>CALC_HAC!B34</f>
        <v>Emissions de combustió d'energia</v>
      </c>
      <c r="C34" s="1" t="str">
        <f>CALC_HAC!C34</f>
        <v xml:space="preserve">Emissions Combustible per a vehicles d'empresa 0 </v>
      </c>
      <c r="D34" s="1" t="str">
        <f>CALC_HAC!D34</f>
        <v>Emissions 0</v>
      </c>
      <c r="E34" s="1">
        <f>CALC_HAC!E34</f>
        <v>0</v>
      </c>
      <c r="G34" s="50" t="e">
        <f t="shared" si="0"/>
        <v>#DIV/0!</v>
      </c>
      <c r="H34" s="45" t="e">
        <f>IF(K34=TEXTOS!$H$3,0,IF(F34&gt;0,F34,E34))*G34</f>
        <v>#DIV/0!</v>
      </c>
      <c r="I34" s="1">
        <f>CALC_HAC!I34</f>
        <v>0</v>
      </c>
      <c r="J34" s="45" t="e">
        <f t="shared" ref="J34:J65" si="3">H34*I34</f>
        <v>#DIV/0!</v>
      </c>
      <c r="K34" s="1" t="str">
        <f>CALC_HAC!L34</f>
        <v>SI</v>
      </c>
      <c r="L34" s="1" t="str">
        <f>CALC_HAC!M34</f>
        <v>EME-VEH</v>
      </c>
      <c r="M34" s="1" t="str">
        <f>TEXTOS!$BH$4</f>
        <v>Producció</v>
      </c>
      <c r="N34" s="1" t="e">
        <f t="shared" si="2"/>
        <v>#DIV/0!</v>
      </c>
    </row>
    <row r="35" spans="1:14" x14ac:dyDescent="0.35">
      <c r="A35" s="1">
        <f>CALC_HAC!A35</f>
        <v>34</v>
      </c>
      <c r="B35" s="1" t="str">
        <f>CALC_HAC!B35</f>
        <v>Emissions de combustió d'energia</v>
      </c>
      <c r="C35" s="1" t="str">
        <f>CALC_HAC!C35</f>
        <v xml:space="preserve">Emissions Combustible per a vehicles d'empresa 0 </v>
      </c>
      <c r="D35" s="1" t="str">
        <f>CALC_HAC!D35</f>
        <v>Emissions 0</v>
      </c>
      <c r="E35" s="1">
        <f>CALC_HAC!E35</f>
        <v>0</v>
      </c>
      <c r="G35" s="50" t="e">
        <f t="shared" si="0"/>
        <v>#DIV/0!</v>
      </c>
      <c r="H35" s="45" t="e">
        <f>IF(K35=TEXTOS!$H$3,0,IF(F35&gt;0,F35,E35))*G35</f>
        <v>#DIV/0!</v>
      </c>
      <c r="I35" s="1">
        <f>CALC_HAC!I35</f>
        <v>0</v>
      </c>
      <c r="J35" s="45" t="e">
        <f t="shared" si="3"/>
        <v>#DIV/0!</v>
      </c>
      <c r="K35" s="1" t="str">
        <f>CALC_HAC!L35</f>
        <v>SI</v>
      </c>
      <c r="L35" s="1" t="str">
        <f>CALC_HAC!M35</f>
        <v>EME-VEH</v>
      </c>
      <c r="M35" s="1" t="str">
        <f>TEXTOS!$BH$4</f>
        <v>Producció</v>
      </c>
      <c r="N35" s="1" t="e">
        <f t="shared" si="2"/>
        <v>#DIV/0!</v>
      </c>
    </row>
    <row r="36" spans="1:14" x14ac:dyDescent="0.35">
      <c r="A36" s="1">
        <f>CALC_HAC!A36</f>
        <v>35</v>
      </c>
      <c r="B36" s="1" t="str">
        <f>CALC_HAC!B36</f>
        <v>Emissions de combustió d'energia</v>
      </c>
      <c r="C36" s="1" t="str">
        <f>CALC_HAC!C36</f>
        <v xml:space="preserve">Emissions Combustible per a vehicles d'empresa 0 </v>
      </c>
      <c r="D36" s="1" t="str">
        <f>CALC_HAC!D36</f>
        <v>Emissions 0</v>
      </c>
      <c r="E36" s="1">
        <f>CALC_HAC!E36</f>
        <v>0</v>
      </c>
      <c r="G36" s="50" t="e">
        <f t="shared" si="0"/>
        <v>#DIV/0!</v>
      </c>
      <c r="H36" s="45" t="e">
        <f>IF(K36=TEXTOS!$H$3,0,IF(F36&gt;0,F36,E36))*G36</f>
        <v>#DIV/0!</v>
      </c>
      <c r="I36" s="1">
        <f>CALC_HAC!I36</f>
        <v>0</v>
      </c>
      <c r="J36" s="45" t="e">
        <f t="shared" si="3"/>
        <v>#DIV/0!</v>
      </c>
      <c r="K36" s="1" t="str">
        <f>CALC_HAC!L36</f>
        <v>SI</v>
      </c>
      <c r="L36" s="1" t="str">
        <f>CALC_HAC!M36</f>
        <v>EME-VEH</v>
      </c>
      <c r="M36" s="1" t="str">
        <f>TEXTOS!$BH$4</f>
        <v>Producció</v>
      </c>
      <c r="N36" s="1" t="e">
        <f t="shared" si="2"/>
        <v>#DIV/0!</v>
      </c>
    </row>
    <row r="37" spans="1:14" x14ac:dyDescent="0.35">
      <c r="A37" s="1">
        <f>CALC_HAC!A37</f>
        <v>36</v>
      </c>
      <c r="B37" s="1" t="str">
        <f>CALC_HAC!B37</f>
        <v>Emissions de combustió d'energia</v>
      </c>
      <c r="C37" s="1" t="str">
        <f>CALC_HAC!C37</f>
        <v xml:space="preserve">Emissions Combustible per a vehicles d'empresa 0 </v>
      </c>
      <c r="D37" s="1" t="str">
        <f>CALC_HAC!D37</f>
        <v>Emissions 0</v>
      </c>
      <c r="E37" s="1">
        <f>CALC_HAC!E37</f>
        <v>0</v>
      </c>
      <c r="G37" s="50" t="e">
        <f t="shared" si="0"/>
        <v>#DIV/0!</v>
      </c>
      <c r="H37" s="45" t="e">
        <f>IF(K37=TEXTOS!$H$3,0,IF(F37&gt;0,F37,E37))*G37</f>
        <v>#DIV/0!</v>
      </c>
      <c r="I37" s="1">
        <f>CALC_HAC!I37</f>
        <v>0</v>
      </c>
      <c r="J37" s="45" t="e">
        <f t="shared" si="3"/>
        <v>#DIV/0!</v>
      </c>
      <c r="K37" s="1" t="str">
        <f>CALC_HAC!L37</f>
        <v>SI</v>
      </c>
      <c r="L37" s="1" t="str">
        <f>CALC_HAC!M37</f>
        <v>EME-VEH</v>
      </c>
      <c r="M37" s="1" t="str">
        <f>TEXTOS!$BH$4</f>
        <v>Producció</v>
      </c>
      <c r="N37" s="1" t="e">
        <f t="shared" si="2"/>
        <v>#DIV/0!</v>
      </c>
    </row>
    <row r="38" spans="1:14" x14ac:dyDescent="0.35">
      <c r="A38" s="1">
        <f>CALC_HAC!A38</f>
        <v>37</v>
      </c>
      <c r="B38" s="1" t="str">
        <f>CALC_HAC!B38</f>
        <v>Emissions de combustió d'energia</v>
      </c>
      <c r="C38" s="1" t="str">
        <f>CALC_HAC!C38</f>
        <v xml:space="preserve">Emissions Combustible per a vehicles d'empresa 0 </v>
      </c>
      <c r="D38" s="1" t="str">
        <f>CALC_HAC!D38</f>
        <v>Emissions 0</v>
      </c>
      <c r="E38" s="1">
        <f>CALC_HAC!E38</f>
        <v>0</v>
      </c>
      <c r="G38" s="50" t="e">
        <f t="shared" si="0"/>
        <v>#DIV/0!</v>
      </c>
      <c r="H38" s="45" t="e">
        <f>IF(K38=TEXTOS!$H$3,0,IF(F38&gt;0,F38,E38))*G38</f>
        <v>#DIV/0!</v>
      </c>
      <c r="I38" s="1">
        <f>CALC_HAC!I38</f>
        <v>0</v>
      </c>
      <c r="J38" s="45" t="e">
        <f t="shared" si="3"/>
        <v>#DIV/0!</v>
      </c>
      <c r="K38" s="1" t="str">
        <f>CALC_HAC!L38</f>
        <v>SI</v>
      </c>
      <c r="L38" s="1" t="str">
        <f>CALC_HAC!M38</f>
        <v>EME-VEH</v>
      </c>
      <c r="M38" s="1" t="str">
        <f>TEXTOS!$BH$4</f>
        <v>Producció</v>
      </c>
      <c r="N38" s="1" t="e">
        <f t="shared" si="2"/>
        <v>#DIV/0!</v>
      </c>
    </row>
    <row r="39" spans="1:14" x14ac:dyDescent="0.35">
      <c r="A39" s="1">
        <f>CALC_HAC!A39</f>
        <v>38</v>
      </c>
      <c r="B39" s="1" t="str">
        <f>CALC_HAC!B39</f>
        <v>Emissions de combustió d'energia</v>
      </c>
      <c r="C39" s="1" t="str">
        <f>CALC_HAC!C39</f>
        <v xml:space="preserve">Emissions Combustible per a vehicles d'empresa 0 </v>
      </c>
      <c r="D39" s="1" t="str">
        <f>CALC_HAC!D39</f>
        <v>Emissions 0</v>
      </c>
      <c r="E39" s="1">
        <f>CALC_HAC!E39</f>
        <v>0</v>
      </c>
      <c r="G39" s="50" t="e">
        <f t="shared" si="0"/>
        <v>#DIV/0!</v>
      </c>
      <c r="H39" s="45" t="e">
        <f>IF(K39=TEXTOS!$H$3,0,IF(F39&gt;0,F39,E39))*G39</f>
        <v>#DIV/0!</v>
      </c>
      <c r="I39" s="1">
        <f>CALC_HAC!I39</f>
        <v>0</v>
      </c>
      <c r="J39" s="45" t="e">
        <f t="shared" si="3"/>
        <v>#DIV/0!</v>
      </c>
      <c r="K39" s="1" t="str">
        <f>CALC_HAC!L39</f>
        <v>SI</v>
      </c>
      <c r="L39" s="1" t="str">
        <f>CALC_HAC!M39</f>
        <v>EME-VEH</v>
      </c>
      <c r="M39" s="1" t="str">
        <f>TEXTOS!$BH$4</f>
        <v>Producció</v>
      </c>
      <c r="N39" s="1" t="e">
        <f t="shared" si="2"/>
        <v>#DIV/0!</v>
      </c>
    </row>
    <row r="40" spans="1:14" x14ac:dyDescent="0.35">
      <c r="A40" s="1">
        <f>CALC_HAC!A40</f>
        <v>39</v>
      </c>
      <c r="B40" s="1" t="str">
        <f>CALC_HAC!B40</f>
        <v>Emissions de combustió d'energia</v>
      </c>
      <c r="C40" s="1" t="str">
        <f>CALC_HAC!C40</f>
        <v xml:space="preserve">Emissions Combustible per a equips de calor 0 </v>
      </c>
      <c r="D40" s="1" t="str">
        <f>CALC_HAC!D40</f>
        <v>Emissions 0</v>
      </c>
      <c r="E40" s="1">
        <f>CALC_HAC!E40</f>
        <v>0</v>
      </c>
      <c r="G40" s="50" t="e">
        <f t="shared" si="0"/>
        <v>#DIV/0!</v>
      </c>
      <c r="H40" s="45" t="e">
        <f>IF(K40=TEXTOS!$H$3,0,IF(F40&gt;0,F40,E40))*G40</f>
        <v>#DIV/0!</v>
      </c>
      <c r="I40" s="1">
        <f>CALC_HAC!I40</f>
        <v>0</v>
      </c>
      <c r="J40" s="45" t="e">
        <f t="shared" si="3"/>
        <v>#DIV/0!</v>
      </c>
      <c r="K40" s="1" t="str">
        <f>CALC_HAC!L40</f>
        <v>NO</v>
      </c>
      <c r="L40" s="1" t="str">
        <f>CALC_HAC!M40</f>
        <v>EME-CAL</v>
      </c>
      <c r="M40" s="1" t="str">
        <f>TEXTOS!$BH$4</f>
        <v>Producció</v>
      </c>
      <c r="N40" s="1" t="e">
        <f t="shared" si="2"/>
        <v>#DIV/0!</v>
      </c>
    </row>
    <row r="41" spans="1:14" x14ac:dyDescent="0.35">
      <c r="A41" s="1">
        <f>CALC_HAC!A41</f>
        <v>40</v>
      </c>
      <c r="B41" s="1" t="str">
        <f>CALC_HAC!B41</f>
        <v>Emissions de combustió d'energia</v>
      </c>
      <c r="C41" s="1" t="str">
        <f>CALC_HAC!C41</f>
        <v xml:space="preserve">Emissions Combustible per a equips de calor 0 </v>
      </c>
      <c r="D41" s="1" t="str">
        <f>CALC_HAC!D41</f>
        <v>Emissions 0</v>
      </c>
      <c r="E41" s="1">
        <f>CALC_HAC!E41</f>
        <v>0</v>
      </c>
      <c r="G41" s="50" t="e">
        <f t="shared" si="0"/>
        <v>#DIV/0!</v>
      </c>
      <c r="H41" s="45" t="e">
        <f>IF(K41=TEXTOS!$H$3,0,IF(F41&gt;0,F41,E41))*G41</f>
        <v>#DIV/0!</v>
      </c>
      <c r="I41" s="1">
        <f>CALC_HAC!I41</f>
        <v>0</v>
      </c>
      <c r="J41" s="45" t="e">
        <f t="shared" si="3"/>
        <v>#DIV/0!</v>
      </c>
      <c r="K41" s="1" t="str">
        <f>CALC_HAC!L41</f>
        <v>NO</v>
      </c>
      <c r="L41" s="1" t="str">
        <f>CALC_HAC!M41</f>
        <v>EME-CAL</v>
      </c>
      <c r="M41" s="1" t="str">
        <f>TEXTOS!$BH$4</f>
        <v>Producció</v>
      </c>
      <c r="N41" s="1" t="e">
        <f t="shared" si="2"/>
        <v>#DIV/0!</v>
      </c>
    </row>
    <row r="42" spans="1:14" x14ac:dyDescent="0.35">
      <c r="A42" s="1">
        <f>CALC_HAC!A42</f>
        <v>41</v>
      </c>
      <c r="B42" s="1" t="str">
        <f>CALC_HAC!B42</f>
        <v>Emissions de combustió d'energia</v>
      </c>
      <c r="C42" s="1" t="str">
        <f>CALC_HAC!C42</f>
        <v xml:space="preserve">Emissions Combustible per a equips de calor 0 </v>
      </c>
      <c r="D42" s="1" t="str">
        <f>CALC_HAC!D42</f>
        <v>Emissions 0</v>
      </c>
      <c r="E42" s="1">
        <f>CALC_HAC!E42</f>
        <v>0</v>
      </c>
      <c r="G42" s="50" t="e">
        <f t="shared" si="0"/>
        <v>#DIV/0!</v>
      </c>
      <c r="H42" s="45" t="e">
        <f>IF(K42=TEXTOS!$H$3,0,IF(F42&gt;0,F42,E42))*G42</f>
        <v>#DIV/0!</v>
      </c>
      <c r="I42" s="1">
        <f>CALC_HAC!I42</f>
        <v>0</v>
      </c>
      <c r="J42" s="45" t="e">
        <f t="shared" si="3"/>
        <v>#DIV/0!</v>
      </c>
      <c r="K42" s="1" t="str">
        <f>CALC_HAC!L42</f>
        <v>NO</v>
      </c>
      <c r="L42" s="1" t="str">
        <f>CALC_HAC!M42</f>
        <v>EME-CAL</v>
      </c>
      <c r="M42" s="1" t="str">
        <f>TEXTOS!$BH$4</f>
        <v>Producció</v>
      </c>
      <c r="N42" s="1" t="e">
        <f t="shared" si="2"/>
        <v>#DIV/0!</v>
      </c>
    </row>
    <row r="43" spans="1:14" x14ac:dyDescent="0.35">
      <c r="A43" s="1">
        <f>CALC_HAC!A43</f>
        <v>42</v>
      </c>
      <c r="B43" s="1" t="str">
        <f>CALC_HAC!B43</f>
        <v>Emissions de combustió d'energia</v>
      </c>
      <c r="C43" s="1" t="str">
        <f>CALC_HAC!C43</f>
        <v xml:space="preserve">Emissions Combustible per a equips de calor 0 </v>
      </c>
      <c r="D43" s="1" t="str">
        <f>CALC_HAC!D43</f>
        <v>Emissions 0</v>
      </c>
      <c r="E43" s="1">
        <f>CALC_HAC!E43</f>
        <v>0</v>
      </c>
      <c r="G43" s="50" t="e">
        <f t="shared" si="0"/>
        <v>#DIV/0!</v>
      </c>
      <c r="H43" s="45" t="e">
        <f>IF(K43=TEXTOS!$H$3,0,IF(F43&gt;0,F43,E43))*G43</f>
        <v>#DIV/0!</v>
      </c>
      <c r="I43" s="1">
        <f>CALC_HAC!I43</f>
        <v>0</v>
      </c>
      <c r="J43" s="45" t="e">
        <f t="shared" si="3"/>
        <v>#DIV/0!</v>
      </c>
      <c r="K43" s="1" t="str">
        <f>CALC_HAC!L43</f>
        <v>NO</v>
      </c>
      <c r="L43" s="1" t="str">
        <f>CALC_HAC!M43</f>
        <v>EME-CAL</v>
      </c>
      <c r="M43" s="1" t="str">
        <f>TEXTOS!$BH$4</f>
        <v>Producció</v>
      </c>
      <c r="N43" s="1" t="e">
        <f t="shared" si="2"/>
        <v>#DIV/0!</v>
      </c>
    </row>
    <row r="44" spans="1:14" x14ac:dyDescent="0.35">
      <c r="A44" s="1">
        <f>CALC_HAC!A44</f>
        <v>43</v>
      </c>
      <c r="B44" s="1" t="str">
        <f>CALC_HAC!B44</f>
        <v>Aigua</v>
      </c>
      <c r="C44" s="1" t="str">
        <f>CALC_HAC!C44</f>
        <v>Aigua de xarxa</v>
      </c>
      <c r="D44" s="1" t="str">
        <f>CALC_HAC!D44</f>
        <v>Aigua de xarxa</v>
      </c>
      <c r="E44" s="1">
        <f>CALC_HAC!E44</f>
        <v>0</v>
      </c>
      <c r="G44" s="50" t="e">
        <f>$D$339</f>
        <v>#DIV/0!</v>
      </c>
      <c r="H44" s="45" t="e">
        <f>IF(K44=TEXTOS!$H$3,0,IF(F44&gt;0,F44,E44))*G44</f>
        <v>#DIV/0!</v>
      </c>
      <c r="I44" s="1">
        <f>CALC_HAC!I44</f>
        <v>2.7784755019999999E-4</v>
      </c>
      <c r="J44" s="45" t="e">
        <f t="shared" si="3"/>
        <v>#DIV/0!</v>
      </c>
      <c r="K44" s="1" t="str">
        <f>CALC_HAC!L44</f>
        <v>SI</v>
      </c>
      <c r="L44" s="1" t="str">
        <f>CALC_HAC!M44</f>
        <v>AGP</v>
      </c>
      <c r="M44" s="1" t="str">
        <f>TEXTOS!$BH$2</f>
        <v>Extracció i producció de Mat. Auxiliars</v>
      </c>
      <c r="N44" s="1" t="e">
        <f t="shared" si="2"/>
        <v>#DIV/0!</v>
      </c>
    </row>
    <row r="45" spans="1:14" x14ac:dyDescent="0.35">
      <c r="A45" s="1">
        <f>CALC_HAC!A45</f>
        <v>44</v>
      </c>
      <c r="B45" s="1" t="str">
        <f>CALC_HAC!B45</f>
        <v>Aigua</v>
      </c>
      <c r="C45" s="1" t="str">
        <f>CALC_HAC!C45</f>
        <v>Aigua d'altres orígens (pou, riu, etc.)</v>
      </c>
      <c r="D45" s="1" t="str">
        <f>CALC_HAC!D45</f>
        <v>Aigua d'altres orígens (pou, riu, etc.)</v>
      </c>
      <c r="E45" s="1">
        <f>CALC_HAC!E45</f>
        <v>0</v>
      </c>
      <c r="G45" s="50" t="e">
        <f>$D$339</f>
        <v>#DIV/0!</v>
      </c>
      <c r="H45" s="45" t="e">
        <f>IF(K45=TEXTOS!$H$3,0,IF(F45&gt;0,F45,E45))*G45</f>
        <v>#DIV/0!</v>
      </c>
      <c r="I45" s="1">
        <f>CALC_HAC!I45</f>
        <v>0</v>
      </c>
      <c r="J45" s="45" t="e">
        <f t="shared" si="3"/>
        <v>#DIV/0!</v>
      </c>
      <c r="K45" s="1" t="str">
        <f>CALC_HAC!L45</f>
        <v>SI</v>
      </c>
      <c r="L45" s="1" t="str">
        <f>CALC_HAC!M45</f>
        <v>AGP</v>
      </c>
      <c r="M45" s="1" t="str">
        <f>TEXTOS!$BH$2</f>
        <v>Extracció i producció de Mat. Auxiliars</v>
      </c>
      <c r="N45" s="1" t="e">
        <f t="shared" si="2"/>
        <v>#DIV/0!</v>
      </c>
    </row>
    <row r="46" spans="1:14" x14ac:dyDescent="0.35">
      <c r="A46" s="1">
        <f>CALC_HAC!A46</f>
        <v>45</v>
      </c>
      <c r="B46" s="1" t="str">
        <f>CALC_HAC!B46</f>
        <v>Consumibles i materials auxiliars</v>
      </c>
      <c r="C46" s="1" t="str">
        <f>CALC_HAC!C46</f>
        <v>Paper</v>
      </c>
      <c r="D46" s="1" t="str">
        <f>CALC_HAC!D46</f>
        <v>Paper</v>
      </c>
      <c r="E46" s="1">
        <f>CALC_HAC!E46</f>
        <v>0</v>
      </c>
      <c r="G46" s="50" t="e">
        <f>$D$311</f>
        <v>#DIV/0!</v>
      </c>
      <c r="H46" s="45" t="e">
        <f>IF(K46=TEXTOS!$H$3,0,IF(F46&gt;0,F46,E46))*G46</f>
        <v>#DIV/0!</v>
      </c>
      <c r="I46" s="1">
        <f>CALC_HAC!I46</f>
        <v>0.90667533609999995</v>
      </c>
      <c r="J46" s="45" t="e">
        <f t="shared" si="3"/>
        <v>#DIV/0!</v>
      </c>
      <c r="K46" s="1" t="str">
        <f>CALC_HAC!L46</f>
        <v>NO</v>
      </c>
      <c r="L46" s="1" t="str">
        <f>CALC_HAC!M46</f>
        <v>MAT</v>
      </c>
      <c r="M46" s="1" t="str">
        <f>TEXTOS!$BH$2</f>
        <v>Extracció i producció de Mat. Auxiliars</v>
      </c>
      <c r="N46" s="1" t="e">
        <f t="shared" si="2"/>
        <v>#DIV/0!</v>
      </c>
    </row>
    <row r="47" spans="1:14" x14ac:dyDescent="0.35">
      <c r="A47" s="1">
        <f>CALC_HAC!A47</f>
        <v>46</v>
      </c>
      <c r="B47" s="1" t="str">
        <f>CALC_HAC!B47</f>
        <v>Consumibles i materials auxiliars</v>
      </c>
      <c r="C47" s="1" t="str">
        <f>CALC_HAC!C47</f>
        <v>Cartutxos de tinta o tòner</v>
      </c>
      <c r="D47" s="1" t="str">
        <f>CALC_HAC!D47</f>
        <v>Cartutxos de tinta o tòner</v>
      </c>
      <c r="E47" s="1">
        <f>CALC_HAC!E47</f>
        <v>0</v>
      </c>
      <c r="G47" s="50" t="e">
        <f>$D$311</f>
        <v>#DIV/0!</v>
      </c>
      <c r="H47" s="45" t="e">
        <f>IF(K47=TEXTOS!$H$3,0,IF(F47&gt;0,F47,E47))*G47</f>
        <v>#DIV/0!</v>
      </c>
      <c r="I47" s="1">
        <f>CALC_HAC!I47</f>
        <v>17.115929340000001</v>
      </c>
      <c r="J47" s="45" t="e">
        <f t="shared" si="3"/>
        <v>#DIV/0!</v>
      </c>
      <c r="K47" s="1" t="str">
        <f>CALC_HAC!L47</f>
        <v>NO</v>
      </c>
      <c r="L47" s="1" t="str">
        <f>CALC_HAC!M47</f>
        <v>MAT</v>
      </c>
      <c r="M47" s="1" t="str">
        <f>TEXTOS!$BH$2</f>
        <v>Extracció i producció de Mat. Auxiliars</v>
      </c>
      <c r="N47" s="1" t="e">
        <f t="shared" si="2"/>
        <v>#DIV/0!</v>
      </c>
    </row>
    <row r="48" spans="1:14" x14ac:dyDescent="0.35">
      <c r="A48" s="1">
        <f>CALC_HAC!A48</f>
        <v>47</v>
      </c>
      <c r="B48" s="1" t="str">
        <f>CALC_HAC!B48</f>
        <v>Consumibles i materials auxiliars</v>
      </c>
      <c r="C48" s="1" t="str">
        <f>CALC_HAC!C48</f>
        <v>Oli (per a màquines)</v>
      </c>
      <c r="D48" s="1" t="str">
        <f>CALC_HAC!D48</f>
        <v>Oli (per a màquines)</v>
      </c>
      <c r="E48" s="1">
        <f>CALC_HAC!E48</f>
        <v>0</v>
      </c>
      <c r="G48" s="50" t="e">
        <f>$D$311</f>
        <v>#DIV/0!</v>
      </c>
      <c r="H48" s="45" t="e">
        <f>IF(K48=TEXTOS!$H$3,0,IF(F48&gt;0,F48,E48))*G48</f>
        <v>#DIV/0!</v>
      </c>
      <c r="I48" s="1">
        <f>CALC_HAC!I48</f>
        <v>1.051232298</v>
      </c>
      <c r="J48" s="45" t="e">
        <f t="shared" si="3"/>
        <v>#DIV/0!</v>
      </c>
      <c r="K48" s="1" t="str">
        <f>CALC_HAC!L48</f>
        <v>NO</v>
      </c>
      <c r="L48" s="1" t="str">
        <f>CALC_HAC!M48</f>
        <v>MAT</v>
      </c>
      <c r="M48" s="1" t="str">
        <f>TEXTOS!$BH$2</f>
        <v>Extracció i producció de Mat. Auxiliars</v>
      </c>
      <c r="N48" s="1" t="e">
        <f t="shared" si="2"/>
        <v>#DIV/0!</v>
      </c>
    </row>
    <row r="49" spans="1:14" x14ac:dyDescent="0.35">
      <c r="A49" s="1">
        <f>CALC_HAC!A49</f>
        <v>48</v>
      </c>
      <c r="B49" s="1" t="str">
        <f>CALC_HAC!B49</f>
        <v>Consumibles i materials auxiliars</v>
      </c>
      <c r="C49" s="1" t="str">
        <f>CALC_HAC!C49</f>
        <v>Oxigen (per a oxitall)</v>
      </c>
      <c r="D49" s="1" t="str">
        <f>CALC_HAC!D49</f>
        <v>Oxigen (per a oxitall)</v>
      </c>
      <c r="E49" s="1">
        <f>CALC_HAC!E49</f>
        <v>0</v>
      </c>
      <c r="G49" s="50" t="e">
        <f>$D$311</f>
        <v>#DIV/0!</v>
      </c>
      <c r="H49" s="45" t="e">
        <f>IF(K49=TEXTOS!$H$3,0,IF(F49&gt;0,F49,E49))*G49</f>
        <v>#DIV/0!</v>
      </c>
      <c r="I49" s="1">
        <f>CALC_HAC!I49</f>
        <v>0.61233683800000005</v>
      </c>
      <c r="J49" s="45" t="e">
        <f t="shared" si="3"/>
        <v>#DIV/0!</v>
      </c>
      <c r="K49" s="1" t="str">
        <f>CALC_HAC!L49</f>
        <v>SI</v>
      </c>
      <c r="L49" s="1" t="str">
        <f>CALC_HAC!M49</f>
        <v>MAT</v>
      </c>
      <c r="M49" s="1" t="str">
        <f>TEXTOS!$BH$2</f>
        <v>Extracció i producció de Mat. Auxiliars</v>
      </c>
      <c r="N49" s="1" t="e">
        <f t="shared" si="2"/>
        <v>#DIV/0!</v>
      </c>
    </row>
    <row r="50" spans="1:14" x14ac:dyDescent="0.35">
      <c r="A50" s="1">
        <f>CALC_HAC!A50</f>
        <v>49</v>
      </c>
      <c r="B50" s="1" t="str">
        <f>CALC_HAC!B50</f>
        <v>Consumibles i materials auxiliars</v>
      </c>
      <c r="C50" s="1" t="str">
        <f>CALC_HAC!C50</f>
        <v>Acetilè (per a oxitall)</v>
      </c>
      <c r="D50" s="1" t="str">
        <f>CALC_HAC!D50</f>
        <v>Acetilè (per a oxitall)</v>
      </c>
      <c r="E50" s="1">
        <f>CALC_HAC!E50</f>
        <v>0</v>
      </c>
      <c r="G50" s="50" t="e">
        <f>$D$311</f>
        <v>#DIV/0!</v>
      </c>
      <c r="H50" s="45" t="e">
        <f>IF(K50=TEXTOS!$H$3,0,IF(F50&gt;0,F50,E50))*G50</f>
        <v>#DIV/0!</v>
      </c>
      <c r="I50" s="1">
        <f>CALC_HAC!I50</f>
        <v>3.329045582</v>
      </c>
      <c r="J50" s="45" t="e">
        <f t="shared" si="3"/>
        <v>#DIV/0!</v>
      </c>
      <c r="K50" s="1" t="str">
        <f>CALC_HAC!L50</f>
        <v>SI</v>
      </c>
      <c r="L50" s="1" t="str">
        <f>CALC_HAC!M50</f>
        <v>MAT</v>
      </c>
      <c r="M50" s="1" t="str">
        <f>TEXTOS!$BH$2</f>
        <v>Extracció i producció de Mat. Auxiliars</v>
      </c>
      <c r="N50" s="1" t="e">
        <f t="shared" si="2"/>
        <v>#DIV/0!</v>
      </c>
    </row>
    <row r="51" spans="1:14" x14ac:dyDescent="0.35">
      <c r="A51" s="1">
        <f>CALC_HAC!A51</f>
        <v>50</v>
      </c>
      <c r="B51" s="1" t="str">
        <f>CALC_HAC!B51</f>
        <v>Consumibles i materials auxiliars</v>
      </c>
      <c r="C51" s="1" t="str">
        <f>CALC_HAC!C51</f>
        <v>Dissolvents</v>
      </c>
      <c r="D51" s="1" t="str">
        <f>CALC_HAC!D51</f>
        <v>Dissolvents</v>
      </c>
      <c r="E51" s="1">
        <f>CALC_HAC!E51</f>
        <v>0</v>
      </c>
      <c r="G51" s="50" t="e">
        <f>$E$529</f>
        <v>#DIV/0!</v>
      </c>
      <c r="H51" s="45" t="e">
        <f>IF(K51=TEXTOS!$H$3,0,IF(F51&gt;0,F51,E51))*G51</f>
        <v>#DIV/0!</v>
      </c>
      <c r="I51" s="1">
        <f>CALC_HAC!I51</f>
        <v>0.88252952250000005</v>
      </c>
      <c r="J51" s="45" t="e">
        <f t="shared" si="3"/>
        <v>#DIV/0!</v>
      </c>
      <c r="K51" s="1" t="str">
        <f>CALC_HAC!L51</f>
        <v>SI</v>
      </c>
      <c r="L51" s="1" t="str">
        <f>CALC_HAC!M51</f>
        <v>MAT</v>
      </c>
      <c r="M51" s="1" t="str">
        <f>TEXTOS!$BH$2</f>
        <v>Extracció i producció de Mat. Auxiliars</v>
      </c>
      <c r="N51" s="1" t="e">
        <f t="shared" si="2"/>
        <v>#DIV/0!</v>
      </c>
    </row>
    <row r="52" spans="1:14" x14ac:dyDescent="0.35">
      <c r="A52" s="1">
        <f>CALC_HAC!A52</f>
        <v>51</v>
      </c>
      <c r="B52" s="1" t="str">
        <f>CALC_HAC!B52</f>
        <v>Consumibles i materials auxiliars</v>
      </c>
      <c r="C52" s="1" t="str">
        <f>CALC_HAC!C52</f>
        <v>Draps</v>
      </c>
      <c r="D52" s="1" t="str">
        <f>CALC_HAC!D52</f>
        <v>Draps</v>
      </c>
      <c r="E52" s="1">
        <f>CALC_HAC!E52</f>
        <v>0</v>
      </c>
      <c r="G52" s="50" t="e">
        <f t="shared" ref="G52:G68" si="4">$D$311</f>
        <v>#DIV/0!</v>
      </c>
      <c r="H52" s="45" t="e">
        <f>IF(K52=TEXTOS!$H$3,0,IF(F52&gt;0,F52,E52))*G52</f>
        <v>#DIV/0!</v>
      </c>
      <c r="I52" s="1">
        <f>CALC_HAC!I52</f>
        <v>23.298665410000002</v>
      </c>
      <c r="J52" s="45" t="e">
        <f t="shared" si="3"/>
        <v>#DIV/0!</v>
      </c>
      <c r="K52" s="1" t="str">
        <f>CALC_HAC!L52</f>
        <v>SI</v>
      </c>
      <c r="L52" s="1" t="str">
        <f>CALC_HAC!M52</f>
        <v>MAT</v>
      </c>
      <c r="M52" s="1" t="str">
        <f>TEXTOS!$BH$2</f>
        <v>Extracció i producció de Mat. Auxiliars</v>
      </c>
      <c r="N52" s="1" t="e">
        <f t="shared" si="2"/>
        <v>#DIV/0!</v>
      </c>
    </row>
    <row r="53" spans="1:14" x14ac:dyDescent="0.35">
      <c r="A53" s="1">
        <f>CALC_HAC!A53</f>
        <v>52</v>
      </c>
      <c r="B53" s="1" t="str">
        <f>CALC_HAC!B53</f>
        <v>Consumibles i materials auxiliars</v>
      </c>
      <c r="C53" s="1" t="str">
        <f>CALC_HAC!C53</f>
        <v>Sepiolita</v>
      </c>
      <c r="D53" s="1" t="str">
        <f>CALC_HAC!D53</f>
        <v>Sepiolita</v>
      </c>
      <c r="E53" s="1">
        <f>CALC_HAC!E53</f>
        <v>0</v>
      </c>
      <c r="G53" s="50" t="e">
        <f t="shared" si="4"/>
        <v>#DIV/0!</v>
      </c>
      <c r="H53" s="45" t="e">
        <f>IF(K53=TEXTOS!$H$3,0,IF(F53&gt;0,F53,E53))*G53</f>
        <v>#DIV/0!</v>
      </c>
      <c r="I53" s="1">
        <f>CALC_HAC!I53</f>
        <v>0.2878849383</v>
      </c>
      <c r="J53" s="45" t="e">
        <f t="shared" si="3"/>
        <v>#DIV/0!</v>
      </c>
      <c r="K53" s="1" t="str">
        <f>CALC_HAC!L53</f>
        <v>SI</v>
      </c>
      <c r="L53" s="1" t="str">
        <f>CALC_HAC!M53</f>
        <v>MAT</v>
      </c>
      <c r="M53" s="1" t="str">
        <f>TEXTOS!$BH$2</f>
        <v>Extracció i producció de Mat. Auxiliars</v>
      </c>
      <c r="N53" s="1" t="e">
        <f t="shared" si="2"/>
        <v>#DIV/0!</v>
      </c>
    </row>
    <row r="54" spans="1:14" x14ac:dyDescent="0.35">
      <c r="A54" s="1">
        <f>CALC_HAC!A54</f>
        <v>53</v>
      </c>
      <c r="B54" s="1" t="str">
        <f>CALC_HAC!B54</f>
        <v>Consumibles i materials auxiliars</v>
      </c>
      <c r="C54" s="1" t="str">
        <f>CALC_HAC!C54</f>
        <v>Consumible 0</v>
      </c>
      <c r="D54" s="1" t="str">
        <f>CALC_HAC!D54</f>
        <v>Consumible sense identificar</v>
      </c>
      <c r="E54" s="1">
        <f>CALC_HAC!E54</f>
        <v>0</v>
      </c>
      <c r="G54" s="50" t="e">
        <f t="shared" si="4"/>
        <v>#DIV/0!</v>
      </c>
      <c r="H54" s="45" t="e">
        <f>IF(K54=TEXTOS!$H$3,0,IF(F54&gt;0,F54,E54))*G54</f>
        <v>#DIV/0!</v>
      </c>
      <c r="I54" s="1">
        <f>CALC_HAC!I54</f>
        <v>0</v>
      </c>
      <c r="J54" s="45" t="e">
        <f t="shared" si="3"/>
        <v>#DIV/0!</v>
      </c>
      <c r="K54" s="1" t="str">
        <f>CALC_HAC!L54</f>
        <v>SI</v>
      </c>
      <c r="L54" s="1" t="str">
        <f>CALC_HAC!M54</f>
        <v>MAT</v>
      </c>
      <c r="M54" s="1" t="str">
        <f>TEXTOS!$BH$2</f>
        <v>Extracció i producció de Mat. Auxiliars</v>
      </c>
      <c r="N54" s="1" t="e">
        <f t="shared" si="2"/>
        <v>#DIV/0!</v>
      </c>
    </row>
    <row r="55" spans="1:14" x14ac:dyDescent="0.35">
      <c r="A55" s="1">
        <f>CALC_HAC!A55</f>
        <v>54</v>
      </c>
      <c r="B55" s="1" t="str">
        <f>CALC_HAC!B55</f>
        <v>Consumibles i materials auxiliars</v>
      </c>
      <c r="C55" s="1" t="str">
        <f>CALC_HAC!C55</f>
        <v>Consumible 0</v>
      </c>
      <c r="D55" s="1" t="str">
        <f>CALC_HAC!D55</f>
        <v>Consumible sense identificar</v>
      </c>
      <c r="E55" s="1">
        <f>CALC_HAC!E55</f>
        <v>0</v>
      </c>
      <c r="G55" s="50" t="e">
        <f t="shared" si="4"/>
        <v>#DIV/0!</v>
      </c>
      <c r="H55" s="45" t="e">
        <f>IF(K55=TEXTOS!$H$3,0,IF(F55&gt;0,F55,E55))*G55</f>
        <v>#DIV/0!</v>
      </c>
      <c r="I55" s="1">
        <f>CALC_HAC!I55</f>
        <v>0</v>
      </c>
      <c r="J55" s="45" t="e">
        <f t="shared" si="3"/>
        <v>#DIV/0!</v>
      </c>
      <c r="K55" s="1" t="str">
        <f>CALC_HAC!L55</f>
        <v>SI</v>
      </c>
      <c r="L55" s="1" t="str">
        <f>CALC_HAC!M55</f>
        <v>MAT</v>
      </c>
      <c r="M55" s="1" t="str">
        <f>TEXTOS!$BH$2</f>
        <v>Extracció i producció de Mat. Auxiliars</v>
      </c>
      <c r="N55" s="1" t="e">
        <f t="shared" si="2"/>
        <v>#DIV/0!</v>
      </c>
    </row>
    <row r="56" spans="1:14" x14ac:dyDescent="0.35">
      <c r="A56" s="1">
        <f>CALC_HAC!A56</f>
        <v>55</v>
      </c>
      <c r="B56" s="1" t="str">
        <f>CALC_HAC!B56</f>
        <v>Consumibles i materials auxiliars</v>
      </c>
      <c r="C56" s="1" t="str">
        <f>CALC_HAC!C56</f>
        <v>Consumible 0</v>
      </c>
      <c r="D56" s="1" t="str">
        <f>CALC_HAC!D56</f>
        <v>Consumible sense identificar</v>
      </c>
      <c r="E56" s="1">
        <f>CALC_HAC!E56</f>
        <v>0</v>
      </c>
      <c r="G56" s="50" t="e">
        <f t="shared" si="4"/>
        <v>#DIV/0!</v>
      </c>
      <c r="H56" s="45" t="e">
        <f>IF(K56=TEXTOS!$H$3,0,IF(F56&gt;0,F56,E56))*G56</f>
        <v>#DIV/0!</v>
      </c>
      <c r="I56" s="1">
        <f>CALC_HAC!I56</f>
        <v>0</v>
      </c>
      <c r="J56" s="45" t="e">
        <f t="shared" si="3"/>
        <v>#DIV/0!</v>
      </c>
      <c r="K56" s="1" t="str">
        <f>CALC_HAC!L56</f>
        <v>SI</v>
      </c>
      <c r="L56" s="1" t="str">
        <f>CALC_HAC!M56</f>
        <v>MAT</v>
      </c>
      <c r="M56" s="1" t="str">
        <f>TEXTOS!$BH$2</f>
        <v>Extracció i producció de Mat. Auxiliars</v>
      </c>
      <c r="N56" s="1" t="e">
        <f t="shared" si="2"/>
        <v>#DIV/0!</v>
      </c>
    </row>
    <row r="57" spans="1:14" x14ac:dyDescent="0.35">
      <c r="A57" s="1">
        <f>CALC_HAC!A57</f>
        <v>56</v>
      </c>
      <c r="B57" s="1" t="str">
        <f>CALC_HAC!B57</f>
        <v>Consumibles i materials auxiliars</v>
      </c>
      <c r="C57" s="1" t="str">
        <f>CALC_HAC!C57</f>
        <v>Consumible 0</v>
      </c>
      <c r="D57" s="1" t="str">
        <f>CALC_HAC!D57</f>
        <v>Consumible sense identificar</v>
      </c>
      <c r="E57" s="1">
        <f>CALC_HAC!E57</f>
        <v>0</v>
      </c>
      <c r="G57" s="50" t="e">
        <f t="shared" si="4"/>
        <v>#DIV/0!</v>
      </c>
      <c r="H57" s="45" t="e">
        <f>IF(K57=TEXTOS!$H$3,0,IF(F57&gt;0,F57,E57))*G57</f>
        <v>#DIV/0!</v>
      </c>
      <c r="I57" s="1">
        <f>CALC_HAC!I57</f>
        <v>0</v>
      </c>
      <c r="J57" s="45" t="e">
        <f t="shared" si="3"/>
        <v>#DIV/0!</v>
      </c>
      <c r="K57" s="1" t="str">
        <f>CALC_HAC!L57</f>
        <v>SI</v>
      </c>
      <c r="L57" s="1" t="str">
        <f>CALC_HAC!M57</f>
        <v>MAT</v>
      </c>
      <c r="M57" s="1" t="str">
        <f>TEXTOS!$BH$2</f>
        <v>Extracció i producció de Mat. Auxiliars</v>
      </c>
      <c r="N57" s="1" t="e">
        <f t="shared" si="2"/>
        <v>#DIV/0!</v>
      </c>
    </row>
    <row r="58" spans="1:14" x14ac:dyDescent="0.35">
      <c r="A58" s="1">
        <f>CALC_HAC!A58</f>
        <v>57</v>
      </c>
      <c r="B58" s="1" t="str">
        <f>CALC_HAC!B58</f>
        <v>Consum de refrigerants</v>
      </c>
      <c r="C58" s="1" t="str">
        <f>CALC_HAC!C58</f>
        <v>Consum 0</v>
      </c>
      <c r="D58" s="1" t="str">
        <f>CALC_HAC!D58</f>
        <v>Consum Altre refrigerant</v>
      </c>
      <c r="E58" s="1">
        <f>CALC_HAC!E58</f>
        <v>0</v>
      </c>
      <c r="G58" s="50" t="e">
        <f t="shared" si="4"/>
        <v>#DIV/0!</v>
      </c>
      <c r="H58" s="45" t="e">
        <f>IF(K58=TEXTOS!$H$3,0,IF(F58&gt;0,F58,E58))*G58</f>
        <v>#DIV/0!</v>
      </c>
      <c r="I58" s="1">
        <f>CALC_HAC!I58</f>
        <v>11.539081039999999</v>
      </c>
      <c r="J58" s="45" t="e">
        <f t="shared" si="3"/>
        <v>#DIV/0!</v>
      </c>
      <c r="K58" s="1" t="str">
        <f>CALC_HAC!L58</f>
        <v>NO</v>
      </c>
      <c r="L58" s="1" t="str">
        <f>CALC_HAC!M58</f>
        <v>REF</v>
      </c>
      <c r="M58" s="1" t="str">
        <f>TEXTOS!$BH$2</f>
        <v>Extracció i producció de Mat. Auxiliars</v>
      </c>
      <c r="N58" s="1" t="e">
        <f t="shared" si="2"/>
        <v>#DIV/0!</v>
      </c>
    </row>
    <row r="59" spans="1:14" x14ac:dyDescent="0.35">
      <c r="A59" s="1">
        <f>CALC_HAC!A59</f>
        <v>58</v>
      </c>
      <c r="B59" s="1" t="str">
        <f>CALC_HAC!B59</f>
        <v>Consum de refrigerants</v>
      </c>
      <c r="C59" s="1" t="str">
        <f>CALC_HAC!C59</f>
        <v>Consum 0</v>
      </c>
      <c r="D59" s="1" t="str">
        <f>CALC_HAC!D59</f>
        <v>Consum Altre refrigerant</v>
      </c>
      <c r="E59" s="1">
        <f>CALC_HAC!E59</f>
        <v>0</v>
      </c>
      <c r="G59" s="50" t="e">
        <f t="shared" si="4"/>
        <v>#DIV/0!</v>
      </c>
      <c r="H59" s="45" t="e">
        <f>IF(K59=TEXTOS!$H$3,0,IF(F59&gt;0,F59,E59))*G59</f>
        <v>#DIV/0!</v>
      </c>
      <c r="I59" s="1">
        <f>CALC_HAC!I59</f>
        <v>11.539081039999999</v>
      </c>
      <c r="J59" s="45" t="e">
        <f t="shared" si="3"/>
        <v>#DIV/0!</v>
      </c>
      <c r="K59" s="1" t="str">
        <f>CALC_HAC!L59</f>
        <v>NO</v>
      </c>
      <c r="L59" s="1" t="str">
        <f>CALC_HAC!M59</f>
        <v>REF</v>
      </c>
      <c r="M59" s="1" t="str">
        <f>TEXTOS!$BH$2</f>
        <v>Extracció i producció de Mat. Auxiliars</v>
      </c>
      <c r="N59" s="1" t="e">
        <f t="shared" si="2"/>
        <v>#DIV/0!</v>
      </c>
    </row>
    <row r="60" spans="1:14" x14ac:dyDescent="0.35">
      <c r="A60" s="1">
        <f>CALC_HAC!A60</f>
        <v>59</v>
      </c>
      <c r="B60" s="1" t="str">
        <f>CALC_HAC!B60</f>
        <v>Consum de refrigerants</v>
      </c>
      <c r="C60" s="1" t="str">
        <f>CALC_HAC!C60</f>
        <v>Consum 0</v>
      </c>
      <c r="D60" s="1" t="str">
        <f>CALC_HAC!D60</f>
        <v>Consum Altre refrigerant</v>
      </c>
      <c r="E60" s="1">
        <f>CALC_HAC!E60</f>
        <v>0</v>
      </c>
      <c r="G60" s="50" t="e">
        <f t="shared" si="4"/>
        <v>#DIV/0!</v>
      </c>
      <c r="H60" s="45" t="e">
        <f>IF(K60=TEXTOS!$H$3,0,IF(F60&gt;0,F60,E60))*G60</f>
        <v>#DIV/0!</v>
      </c>
      <c r="I60" s="1">
        <f>CALC_HAC!I60</f>
        <v>11.539081039999999</v>
      </c>
      <c r="J60" s="45" t="e">
        <f t="shared" si="3"/>
        <v>#DIV/0!</v>
      </c>
      <c r="K60" s="1" t="str">
        <f>CALC_HAC!L60</f>
        <v>NO</v>
      </c>
      <c r="L60" s="1" t="str">
        <f>CALC_HAC!M60</f>
        <v>REF</v>
      </c>
      <c r="M60" s="1" t="str">
        <f>TEXTOS!$BH$2</f>
        <v>Extracció i producció de Mat. Auxiliars</v>
      </c>
      <c r="N60" s="1" t="e">
        <f t="shared" si="2"/>
        <v>#DIV/0!</v>
      </c>
    </row>
    <row r="61" spans="1:14" x14ac:dyDescent="0.35">
      <c r="A61" s="1">
        <f>CALC_HAC!A61</f>
        <v>60</v>
      </c>
      <c r="B61" s="1" t="str">
        <f>CALC_HAC!B61</f>
        <v>Consum de refrigerants</v>
      </c>
      <c r="C61" s="1" t="str">
        <f>CALC_HAC!C61</f>
        <v>Consum 0</v>
      </c>
      <c r="D61" s="1" t="str">
        <f>CALC_HAC!D61</f>
        <v>Consum Altre refrigerant</v>
      </c>
      <c r="E61" s="1">
        <f>CALC_HAC!E61</f>
        <v>0</v>
      </c>
      <c r="G61" s="50" t="e">
        <f t="shared" si="4"/>
        <v>#DIV/0!</v>
      </c>
      <c r="H61" s="45" t="e">
        <f>IF(K61=TEXTOS!$H$3,0,IF(F61&gt;0,F61,E61))*G61</f>
        <v>#DIV/0!</v>
      </c>
      <c r="I61" s="1">
        <f>CALC_HAC!I61</f>
        <v>11.539081039999999</v>
      </c>
      <c r="J61" s="45" t="e">
        <f t="shared" si="3"/>
        <v>#DIV/0!</v>
      </c>
      <c r="K61" s="1" t="str">
        <f>CALC_HAC!L61</f>
        <v>NO</v>
      </c>
      <c r="L61" s="1" t="str">
        <f>CALC_HAC!M61</f>
        <v>REF</v>
      </c>
      <c r="M61" s="1" t="str">
        <f>TEXTOS!$BH$2</f>
        <v>Extracció i producció de Mat. Auxiliars</v>
      </c>
      <c r="N61" s="1" t="e">
        <f t="shared" si="2"/>
        <v>#DIV/0!</v>
      </c>
    </row>
    <row r="62" spans="1:14" x14ac:dyDescent="0.35">
      <c r="A62" s="1">
        <f>CALC_HAC!A62</f>
        <v>61</v>
      </c>
      <c r="B62" s="1" t="str">
        <f>CALC_HAC!B62</f>
        <v>Consum de refrigerants</v>
      </c>
      <c r="C62" s="1" t="str">
        <f>CALC_HAC!C62</f>
        <v>Consum 0</v>
      </c>
      <c r="D62" s="1" t="str">
        <f>CALC_HAC!D62</f>
        <v>Consum Altre refrigerant</v>
      </c>
      <c r="E62" s="1">
        <f>CALC_HAC!E62</f>
        <v>0</v>
      </c>
      <c r="G62" s="50" t="e">
        <f t="shared" si="4"/>
        <v>#DIV/0!</v>
      </c>
      <c r="H62" s="45" t="e">
        <f>IF(K62=TEXTOS!$H$3,0,IF(F62&gt;0,F62,E62))*G62</f>
        <v>#DIV/0!</v>
      </c>
      <c r="I62" s="1">
        <f>CALC_HAC!I62</f>
        <v>11.539081039999999</v>
      </c>
      <c r="J62" s="45" t="e">
        <f t="shared" si="3"/>
        <v>#DIV/0!</v>
      </c>
      <c r="K62" s="1" t="str">
        <f>CALC_HAC!L62</f>
        <v>NO</v>
      </c>
      <c r="L62" s="1" t="str">
        <f>CALC_HAC!M62</f>
        <v>REF</v>
      </c>
      <c r="M62" s="1" t="str">
        <f>TEXTOS!$BH$2</f>
        <v>Extracció i producció de Mat. Auxiliars</v>
      </c>
      <c r="N62" s="1" t="e">
        <f t="shared" si="2"/>
        <v>#DIV/0!</v>
      </c>
    </row>
    <row r="63" spans="1:14" x14ac:dyDescent="0.35">
      <c r="A63" s="1">
        <f>CALC_HAC!A63</f>
        <v>62</v>
      </c>
      <c r="B63" s="1" t="str">
        <f>CALC_HAC!B63</f>
        <v>Emissions de refrigerants</v>
      </c>
      <c r="C63" s="1" t="str">
        <f>CALC_HAC!C63</f>
        <v>Emissions 0</v>
      </c>
      <c r="D63" s="1" t="str">
        <f>CALC_HAC!D63</f>
        <v>Emissions 0</v>
      </c>
      <c r="E63" s="1">
        <f>CALC_HAC!E63</f>
        <v>0</v>
      </c>
      <c r="G63" s="50" t="e">
        <f t="shared" si="4"/>
        <v>#DIV/0!</v>
      </c>
      <c r="H63" s="45" t="e">
        <f>IF(K63=TEXTOS!$H$3,0,IF(F63&gt;0,F63,E63))*G63</f>
        <v>#DIV/0!</v>
      </c>
      <c r="I63" s="1">
        <f>CALC_HAC!I63</f>
        <v>0</v>
      </c>
      <c r="J63" s="45" t="e">
        <f t="shared" si="3"/>
        <v>#DIV/0!</v>
      </c>
      <c r="K63" s="1" t="str">
        <f>CALC_HAC!L63</f>
        <v>NO</v>
      </c>
      <c r="L63" s="1" t="str">
        <f>CALC_HAC!M63</f>
        <v>EMR</v>
      </c>
      <c r="M63" s="1" t="str">
        <f>TEXTOS!$BH$4</f>
        <v>Producció</v>
      </c>
      <c r="N63" s="1" t="e">
        <f t="shared" si="2"/>
        <v>#DIV/0!</v>
      </c>
    </row>
    <row r="64" spans="1:14" x14ac:dyDescent="0.35">
      <c r="A64" s="1">
        <f>CALC_HAC!A64</f>
        <v>63</v>
      </c>
      <c r="B64" s="1" t="str">
        <f>CALC_HAC!B64</f>
        <v>Emissions de refrigerants</v>
      </c>
      <c r="C64" s="1" t="str">
        <f>CALC_HAC!C64</f>
        <v>Emissions 0</v>
      </c>
      <c r="D64" s="1" t="str">
        <f>CALC_HAC!D64</f>
        <v>Emissions 0</v>
      </c>
      <c r="E64" s="1">
        <f>CALC_HAC!E64</f>
        <v>0</v>
      </c>
      <c r="G64" s="50" t="e">
        <f t="shared" si="4"/>
        <v>#DIV/0!</v>
      </c>
      <c r="H64" s="45" t="e">
        <f>IF(K64=TEXTOS!$H$3,0,IF(F64&gt;0,F64,E64))*G64</f>
        <v>#DIV/0!</v>
      </c>
      <c r="I64" s="1">
        <f>CALC_HAC!I64</f>
        <v>0</v>
      </c>
      <c r="J64" s="45" t="e">
        <f t="shared" si="3"/>
        <v>#DIV/0!</v>
      </c>
      <c r="K64" s="1" t="str">
        <f>CALC_HAC!L64</f>
        <v>NO</v>
      </c>
      <c r="L64" s="1" t="str">
        <f>CALC_HAC!M64</f>
        <v>EMR</v>
      </c>
      <c r="M64" s="1" t="str">
        <f>TEXTOS!$BH$4</f>
        <v>Producció</v>
      </c>
      <c r="N64" s="1" t="e">
        <f t="shared" si="2"/>
        <v>#DIV/0!</v>
      </c>
    </row>
    <row r="65" spans="1:14" x14ac:dyDescent="0.35">
      <c r="A65" s="1">
        <f>CALC_HAC!A65</f>
        <v>64</v>
      </c>
      <c r="B65" s="1" t="str">
        <f>CALC_HAC!B65</f>
        <v>Emissions de refrigerants</v>
      </c>
      <c r="C65" s="1" t="str">
        <f>CALC_HAC!C65</f>
        <v>Emissions 0</v>
      </c>
      <c r="D65" s="1" t="str">
        <f>CALC_HAC!D65</f>
        <v>Emissions 0</v>
      </c>
      <c r="E65" s="1">
        <f>CALC_HAC!E65</f>
        <v>0</v>
      </c>
      <c r="G65" s="50" t="e">
        <f t="shared" si="4"/>
        <v>#DIV/0!</v>
      </c>
      <c r="H65" s="45" t="e">
        <f>IF(K65=TEXTOS!$H$3,0,IF(F65&gt;0,F65,E65))*G65</f>
        <v>#DIV/0!</v>
      </c>
      <c r="I65" s="1">
        <f>CALC_HAC!I65</f>
        <v>0</v>
      </c>
      <c r="J65" s="45" t="e">
        <f t="shared" si="3"/>
        <v>#DIV/0!</v>
      </c>
      <c r="K65" s="1" t="str">
        <f>CALC_HAC!L65</f>
        <v>NO</v>
      </c>
      <c r="L65" s="1" t="str">
        <f>CALC_HAC!M65</f>
        <v>EMR</v>
      </c>
      <c r="M65" s="1" t="str">
        <f>TEXTOS!$BH$4</f>
        <v>Producció</v>
      </c>
      <c r="N65" s="1" t="e">
        <f t="shared" si="2"/>
        <v>#DIV/0!</v>
      </c>
    </row>
    <row r="66" spans="1:14" x14ac:dyDescent="0.35">
      <c r="A66" s="1">
        <f>CALC_HAC!A66</f>
        <v>65</v>
      </c>
      <c r="B66" s="1" t="str">
        <f>CALC_HAC!B66</f>
        <v>Emissions de refrigerants</v>
      </c>
      <c r="C66" s="1" t="str">
        <f>CALC_HAC!C66</f>
        <v>Emissions 0</v>
      </c>
      <c r="D66" s="1" t="str">
        <f>CALC_HAC!D66</f>
        <v>Emissions 0</v>
      </c>
      <c r="E66" s="1">
        <f>CALC_HAC!E66</f>
        <v>0</v>
      </c>
      <c r="G66" s="50" t="e">
        <f t="shared" si="4"/>
        <v>#DIV/0!</v>
      </c>
      <c r="H66" s="45" t="e">
        <f>IF(K66=TEXTOS!$H$3,0,IF(F66&gt;0,F66,E66))*G66</f>
        <v>#DIV/0!</v>
      </c>
      <c r="I66" s="1">
        <f>CALC_HAC!I66</f>
        <v>0</v>
      </c>
      <c r="J66" s="45" t="e">
        <f t="shared" ref="J66:J97" si="5">H66*I66</f>
        <v>#DIV/0!</v>
      </c>
      <c r="K66" s="1" t="str">
        <f>CALC_HAC!L66</f>
        <v>NO</v>
      </c>
      <c r="L66" s="1" t="str">
        <f>CALC_HAC!M66</f>
        <v>EMR</v>
      </c>
      <c r="M66" s="1" t="str">
        <f>TEXTOS!$BH$4</f>
        <v>Producció</v>
      </c>
      <c r="N66" s="1" t="e">
        <f t="shared" si="2"/>
        <v>#DIV/0!</v>
      </c>
    </row>
    <row r="67" spans="1:14" x14ac:dyDescent="0.35">
      <c r="A67" s="1">
        <f>CALC_HAC!A67</f>
        <v>66</v>
      </c>
      <c r="B67" s="1" t="str">
        <f>CALC_HAC!B67</f>
        <v>Emissions de refrigerants</v>
      </c>
      <c r="C67" s="1" t="str">
        <f>CALC_HAC!C67</f>
        <v>Emissions 0</v>
      </c>
      <c r="D67" s="1" t="str">
        <f>CALC_HAC!D67</f>
        <v>Emissions 0</v>
      </c>
      <c r="E67" s="1">
        <f>CALC_HAC!E67</f>
        <v>0</v>
      </c>
      <c r="G67" s="50" t="e">
        <f t="shared" si="4"/>
        <v>#DIV/0!</v>
      </c>
      <c r="H67" s="45" t="e">
        <f>IF(K67=TEXTOS!$H$3,0,IF(F67&gt;0,F67,E67))*G67</f>
        <v>#DIV/0!</v>
      </c>
      <c r="I67" s="1">
        <f>CALC_HAC!I67</f>
        <v>0</v>
      </c>
      <c r="J67" s="45" t="e">
        <f t="shared" si="5"/>
        <v>#DIV/0!</v>
      </c>
      <c r="K67" s="1" t="str">
        <f>CALC_HAC!L67</f>
        <v>NO</v>
      </c>
      <c r="L67" s="1" t="str">
        <f>CALC_HAC!M67</f>
        <v>EMR</v>
      </c>
      <c r="M67" s="1" t="str">
        <f>TEXTOS!$BH$4</f>
        <v>Producció</v>
      </c>
      <c r="N67" s="1" t="e">
        <f t="shared" ref="N67:N130" si="6">RANK(J67,$J$2:$J$184,0)</f>
        <v>#DIV/0!</v>
      </c>
    </row>
    <row r="68" spans="1:14" x14ac:dyDescent="0.35">
      <c r="A68" s="1">
        <f>CALC_HAC!A68</f>
        <v>67</v>
      </c>
      <c r="B68" s="1" t="str">
        <f>CALC_HAC!B68</f>
        <v>Residus perillosos</v>
      </c>
      <c r="C68" s="1" t="str">
        <f>CALC_HAC!C68</f>
        <v>RP Olis</v>
      </c>
      <c r="D68" s="1" t="str">
        <f>CALC_HAC!D68</f>
        <v>Recuperación</v>
      </c>
      <c r="E68" s="1">
        <f>CALC_HAC!E68</f>
        <v>0</v>
      </c>
      <c r="G68" s="50" t="e">
        <f t="shared" si="4"/>
        <v>#DIV/0!</v>
      </c>
      <c r="H68" s="45" t="e">
        <f>IF(K68=TEXTOS!$H$3,0,IF(F68&gt;0,F68,E68))*G68</f>
        <v>#DIV/0!</v>
      </c>
      <c r="I68" s="1">
        <f>CALC_HAC!I68</f>
        <v>0</v>
      </c>
      <c r="J68" s="45" t="e">
        <f t="shared" si="5"/>
        <v>#DIV/0!</v>
      </c>
      <c r="K68" s="1" t="str">
        <f>CALC_HAC!L68</f>
        <v>SI</v>
      </c>
      <c r="L68" s="1" t="str">
        <f>CALC_HAC!M68</f>
        <v>RPE</v>
      </c>
      <c r="M68" s="1" t="str">
        <f>TEXTOS!$BH$4</f>
        <v>Producció</v>
      </c>
      <c r="N68" s="1" t="e">
        <f t="shared" si="6"/>
        <v>#DIV/0!</v>
      </c>
    </row>
    <row r="69" spans="1:14" x14ac:dyDescent="0.35">
      <c r="A69" s="1">
        <f>CALC_HAC!A69</f>
        <v>68</v>
      </c>
      <c r="B69" s="1" t="str">
        <f>CALC_HAC!B69</f>
        <v>Residus perillosos</v>
      </c>
      <c r="C69" s="1" t="str">
        <f>CALC_HAC!C69</f>
        <v>RP Bateries</v>
      </c>
      <c r="D69" s="1" t="str">
        <f>CALC_HAC!D69</f>
        <v>Recuperación</v>
      </c>
      <c r="E69" s="1">
        <f>CALC_HAC!E69</f>
        <v>0</v>
      </c>
      <c r="G69" s="50" t="e">
        <f>$D$342</f>
        <v>#DIV/0!</v>
      </c>
      <c r="H69" s="45" t="e">
        <f>IF(K69=TEXTOS!$H$3,0,IF(F69&gt;0,F69,E69))*G69</f>
        <v>#DIV/0!</v>
      </c>
      <c r="I69" s="1">
        <f>CALC_HAC!I69</f>
        <v>0</v>
      </c>
      <c r="J69" s="45" t="e">
        <f t="shared" si="5"/>
        <v>#DIV/0!</v>
      </c>
      <c r="K69" s="1" t="str">
        <f>CALC_HAC!L69</f>
        <v>SI</v>
      </c>
      <c r="L69" s="1" t="str">
        <f>CALC_HAC!M69</f>
        <v>RPE</v>
      </c>
      <c r="M69" s="1" t="str">
        <f>TEXTOS!$BH$4</f>
        <v>Producció</v>
      </c>
      <c r="N69" s="1" t="e">
        <f t="shared" si="6"/>
        <v>#DIV/0!</v>
      </c>
    </row>
    <row r="70" spans="1:14" x14ac:dyDescent="0.35">
      <c r="A70" s="1">
        <f>CALC_HAC!A70</f>
        <v>69</v>
      </c>
      <c r="B70" s="1" t="str">
        <f>CALC_HAC!B70</f>
        <v>Residus perillosos</v>
      </c>
      <c r="C70" s="1" t="str">
        <f>CALC_HAC!C70</f>
        <v>RP Líquids refrigerants i anticongelants</v>
      </c>
      <c r="D70" s="1" t="str">
        <f>CALC_HAC!D70</f>
        <v>Vertedero P</v>
      </c>
      <c r="E70" s="1">
        <f>CALC_HAC!E70</f>
        <v>0</v>
      </c>
      <c r="G70" s="50" t="e">
        <f t="shared" ref="G70:G76" si="7">$D$311</f>
        <v>#DIV/0!</v>
      </c>
      <c r="H70" s="45" t="e">
        <f>IF(K70=TEXTOS!$H$3,0,IF(F70&gt;0,F70,E70))*G70</f>
        <v>#DIV/0!</v>
      </c>
      <c r="I70" s="1">
        <f>CALC_HAC!I70</f>
        <v>0.21028020459999999</v>
      </c>
      <c r="J70" s="45" t="e">
        <f t="shared" si="5"/>
        <v>#DIV/0!</v>
      </c>
      <c r="K70" s="1" t="str">
        <f>CALC_HAC!L70</f>
        <v>SI</v>
      </c>
      <c r="L70" s="1" t="str">
        <f>CALC_HAC!M70</f>
        <v>RPE</v>
      </c>
      <c r="M70" s="1" t="str">
        <f>TEXTOS!$BH$4</f>
        <v>Producció</v>
      </c>
      <c r="N70" s="1" t="e">
        <f t="shared" si="6"/>
        <v>#DIV/0!</v>
      </c>
    </row>
    <row r="71" spans="1:14" x14ac:dyDescent="0.35">
      <c r="A71" s="1">
        <f>CALC_HAC!A71</f>
        <v>70</v>
      </c>
      <c r="B71" s="1" t="str">
        <f>CALC_HAC!B71</f>
        <v>Residus perillosos</v>
      </c>
      <c r="C71" s="1" t="str">
        <f>CALC_HAC!C71</f>
        <v>RP Fluïds Aire Condicionat</v>
      </c>
      <c r="D71" s="1" t="str">
        <f>CALC_HAC!D71</f>
        <v>Recuperación</v>
      </c>
      <c r="E71" s="1">
        <f>CALC_HAC!E71</f>
        <v>0</v>
      </c>
      <c r="G71" s="50" t="e">
        <f t="shared" si="7"/>
        <v>#DIV/0!</v>
      </c>
      <c r="H71" s="45" t="e">
        <f>IF(K71=TEXTOS!$H$3,0,IF(F71&gt;0,F71,E71))*G71</f>
        <v>#DIV/0!</v>
      </c>
      <c r="I71" s="1">
        <f>CALC_HAC!I71</f>
        <v>0</v>
      </c>
      <c r="J71" s="45" t="e">
        <f t="shared" si="5"/>
        <v>#DIV/0!</v>
      </c>
      <c r="K71" s="1" t="str">
        <f>CALC_HAC!L71</f>
        <v>SI</v>
      </c>
      <c r="L71" s="1" t="str">
        <f>CALC_HAC!M71</f>
        <v>RPE</v>
      </c>
      <c r="M71" s="1" t="str">
        <f>TEXTOS!$BH$4</f>
        <v>Producció</v>
      </c>
      <c r="N71" s="1" t="e">
        <f t="shared" si="6"/>
        <v>#DIV/0!</v>
      </c>
    </row>
    <row r="72" spans="1:14" x14ac:dyDescent="0.35">
      <c r="A72" s="1">
        <f>CALC_HAC!A72</f>
        <v>71</v>
      </c>
      <c r="B72" s="1" t="str">
        <f>CALC_HAC!B72</f>
        <v>Residus perillosos</v>
      </c>
      <c r="C72" s="1" t="str">
        <f>CALC_HAC!C72</f>
        <v>RP Combustibles (reutilitzados en el propi CAT)</v>
      </c>
      <c r="D72" s="1" t="str">
        <f>CALC_HAC!D72</f>
        <v>Recuperación</v>
      </c>
      <c r="E72" s="1">
        <f>CALC_HAC!E72</f>
        <v>0</v>
      </c>
      <c r="G72" s="50" t="e">
        <f t="shared" si="7"/>
        <v>#DIV/0!</v>
      </c>
      <c r="H72" s="45" t="e">
        <f>IF(K72=TEXTOS!$H$3,0,IF(F72&gt;0,F72,E72))*G72</f>
        <v>#DIV/0!</v>
      </c>
      <c r="I72" s="1">
        <f>CALC_HAC!I72</f>
        <v>0</v>
      </c>
      <c r="J72" s="45" t="e">
        <f t="shared" si="5"/>
        <v>#DIV/0!</v>
      </c>
      <c r="K72" s="1" t="str">
        <f>CALC_HAC!L72</f>
        <v>SI</v>
      </c>
      <c r="L72" s="1" t="str">
        <f>CALC_HAC!M72</f>
        <v>RPE</v>
      </c>
      <c r="M72" s="1" t="str">
        <f>TEXTOS!$BH$4</f>
        <v>Producció</v>
      </c>
      <c r="N72" s="1" t="e">
        <f t="shared" si="6"/>
        <v>#DIV/0!</v>
      </c>
    </row>
    <row r="73" spans="1:14" x14ac:dyDescent="0.35">
      <c r="A73" s="1">
        <f>CALC_HAC!A73</f>
        <v>72</v>
      </c>
      <c r="B73" s="1" t="str">
        <f>CALC_HAC!B73</f>
        <v>Residus perillosos</v>
      </c>
      <c r="C73" s="1" t="str">
        <f>CALC_HAC!C73</f>
        <v>RP Airbags</v>
      </c>
      <c r="D73" s="1" t="str">
        <f>CALC_HAC!D73</f>
        <v>Vertedero P</v>
      </c>
      <c r="E73" s="1">
        <f>CALC_HAC!E73</f>
        <v>0</v>
      </c>
      <c r="G73" s="50" t="e">
        <f t="shared" si="7"/>
        <v>#DIV/0!</v>
      </c>
      <c r="H73" s="45" t="e">
        <f>IF(K73=TEXTOS!$H$3,0,IF(F73&gt;0,F73,E73))*G73</f>
        <v>#DIV/0!</v>
      </c>
      <c r="I73" s="1">
        <f>CALC_HAC!I73</f>
        <v>0.21028020459999999</v>
      </c>
      <c r="J73" s="45" t="e">
        <f t="shared" si="5"/>
        <v>#DIV/0!</v>
      </c>
      <c r="K73" s="1" t="str">
        <f>CALC_HAC!L73</f>
        <v>SI</v>
      </c>
      <c r="L73" s="1" t="str">
        <f>CALC_HAC!M73</f>
        <v>RPE</v>
      </c>
      <c r="M73" s="1" t="str">
        <f>TEXTOS!$BH$4</f>
        <v>Producció</v>
      </c>
      <c r="N73" s="1" t="e">
        <f t="shared" si="6"/>
        <v>#DIV/0!</v>
      </c>
    </row>
    <row r="74" spans="1:14" x14ac:dyDescent="0.35">
      <c r="A74" s="1">
        <f>CALC_HAC!A74</f>
        <v>73</v>
      </c>
      <c r="B74" s="1" t="str">
        <f>CALC_HAC!B74</f>
        <v>Residus perillosos</v>
      </c>
      <c r="C74" s="1" t="str">
        <f>CALC_HAC!C74</f>
        <v>RP Filtres de combustibles</v>
      </c>
      <c r="D74" s="1" t="str">
        <f>CALC_HAC!D74</f>
        <v>Recuperación</v>
      </c>
      <c r="E74" s="1">
        <f>CALC_HAC!E74</f>
        <v>0</v>
      </c>
      <c r="G74" s="50" t="e">
        <f t="shared" si="7"/>
        <v>#DIV/0!</v>
      </c>
      <c r="H74" s="45" t="e">
        <f>IF(K74=TEXTOS!$H$3,0,IF(F74&gt;0,F74,E74))*G74</f>
        <v>#DIV/0!</v>
      </c>
      <c r="I74" s="1">
        <f>CALC_HAC!I74</f>
        <v>0</v>
      </c>
      <c r="J74" s="45" t="e">
        <f t="shared" si="5"/>
        <v>#DIV/0!</v>
      </c>
      <c r="K74" s="1" t="str">
        <f>CALC_HAC!L74</f>
        <v>SI</v>
      </c>
      <c r="L74" s="1" t="str">
        <f>CALC_HAC!M74</f>
        <v>RPE</v>
      </c>
      <c r="M74" s="1" t="str">
        <f>TEXTOS!$BH$4</f>
        <v>Producció</v>
      </c>
      <c r="N74" s="1" t="e">
        <f t="shared" si="6"/>
        <v>#DIV/0!</v>
      </c>
    </row>
    <row r="75" spans="1:14" x14ac:dyDescent="0.35">
      <c r="A75" s="1">
        <f>CALC_HAC!A75</f>
        <v>74</v>
      </c>
      <c r="B75" s="1" t="str">
        <f>CALC_HAC!B75</f>
        <v>Residus perillosos</v>
      </c>
      <c r="C75" s="1" t="str">
        <f>CALC_HAC!C75</f>
        <v>RP Filtres d'oli</v>
      </c>
      <c r="D75" s="1" t="str">
        <f>CALC_HAC!D75</f>
        <v>Recuperación</v>
      </c>
      <c r="E75" s="1">
        <f>CALC_HAC!E75</f>
        <v>0</v>
      </c>
      <c r="G75" s="50" t="e">
        <f t="shared" si="7"/>
        <v>#DIV/0!</v>
      </c>
      <c r="H75" s="45" t="e">
        <f>IF(K75=TEXTOS!$H$3,0,IF(F75&gt;0,F75,E75))*G75</f>
        <v>#DIV/0!</v>
      </c>
      <c r="I75" s="1">
        <f>CALC_HAC!I75</f>
        <v>0</v>
      </c>
      <c r="J75" s="45" t="e">
        <f t="shared" si="5"/>
        <v>#DIV/0!</v>
      </c>
      <c r="K75" s="1" t="str">
        <f>CALC_HAC!L75</f>
        <v>SI</v>
      </c>
      <c r="L75" s="1" t="str">
        <f>CALC_HAC!M75</f>
        <v>RPE</v>
      </c>
      <c r="M75" s="1" t="str">
        <f>TEXTOS!$BH$4</f>
        <v>Producció</v>
      </c>
      <c r="N75" s="1" t="e">
        <f t="shared" si="6"/>
        <v>#DIV/0!</v>
      </c>
    </row>
    <row r="76" spans="1:14" x14ac:dyDescent="0.35">
      <c r="A76" s="1">
        <f>CALC_HAC!A76</f>
        <v>75</v>
      </c>
      <c r="B76" s="1" t="str">
        <f>CALC_HAC!B76</f>
        <v>Residus perillosos</v>
      </c>
      <c r="C76" s="1" t="str">
        <f>CALC_HAC!C76</f>
        <v>RP Líquid de frens</v>
      </c>
      <c r="D76" s="1" t="str">
        <f>CALC_HAC!D76</f>
        <v>Recuperación</v>
      </c>
      <c r="E76" s="1">
        <f>CALC_HAC!E76</f>
        <v>0</v>
      </c>
      <c r="G76" s="50" t="e">
        <f t="shared" si="7"/>
        <v>#DIV/0!</v>
      </c>
      <c r="H76" s="45" t="e">
        <f>IF(K76=TEXTOS!$H$3,0,IF(F76&gt;0,F76,E76))*G76</f>
        <v>#DIV/0!</v>
      </c>
      <c r="I76" s="1">
        <f>CALC_HAC!I76</f>
        <v>0</v>
      </c>
      <c r="J76" s="45" t="e">
        <f t="shared" si="5"/>
        <v>#DIV/0!</v>
      </c>
      <c r="K76" s="1" t="str">
        <f>CALC_HAC!L76</f>
        <v>SI</v>
      </c>
      <c r="L76" s="1" t="str">
        <f>CALC_HAC!M76</f>
        <v>RPE</v>
      </c>
      <c r="M76" s="1" t="str">
        <f>TEXTOS!$BH$4</f>
        <v>Producció</v>
      </c>
      <c r="N76" s="1" t="e">
        <f t="shared" si="6"/>
        <v>#DIV/0!</v>
      </c>
    </row>
    <row r="77" spans="1:14" x14ac:dyDescent="0.35">
      <c r="A77" s="1">
        <f>CALC_HAC!A77</f>
        <v>76</v>
      </c>
      <c r="B77" s="1" t="str">
        <f>CALC_HAC!B77</f>
        <v>Residus perillosos</v>
      </c>
      <c r="C77" s="1" t="str">
        <f>CALC_HAC!C77</f>
        <v>RP Dissolvents</v>
      </c>
      <c r="D77" s="1" t="str">
        <f>CALC_HAC!D77</f>
        <v>Vertedero P</v>
      </c>
      <c r="E77" s="1">
        <f>CALC_HAC!E77</f>
        <v>0</v>
      </c>
      <c r="G77" s="50" t="e">
        <f>$E$529</f>
        <v>#DIV/0!</v>
      </c>
      <c r="H77" s="45" t="e">
        <f>IF(K77=TEXTOS!$H$3,0,IF(F77&gt;0,F77,E77))*G77</f>
        <v>#DIV/0!</v>
      </c>
      <c r="I77" s="1">
        <f>CALC_HAC!I77</f>
        <v>0.21028020459999999</v>
      </c>
      <c r="J77" s="45" t="e">
        <f t="shared" si="5"/>
        <v>#DIV/0!</v>
      </c>
      <c r="K77" s="1" t="str">
        <f>CALC_HAC!L77</f>
        <v>SI</v>
      </c>
      <c r="L77" s="1" t="str">
        <f>CALC_HAC!M77</f>
        <v>RPE</v>
      </c>
      <c r="M77" s="1" t="str">
        <f>TEXTOS!$BH$4</f>
        <v>Producció</v>
      </c>
      <c r="N77" s="1" t="e">
        <f t="shared" si="6"/>
        <v>#DIV/0!</v>
      </c>
    </row>
    <row r="78" spans="1:14" x14ac:dyDescent="0.35">
      <c r="A78" s="1">
        <f>CALC_HAC!A78</f>
        <v>77</v>
      </c>
      <c r="B78" s="1" t="str">
        <f>CALC_HAC!B78</f>
        <v>Residus perillosos</v>
      </c>
      <c r="C78" s="1" t="str">
        <f>CALC_HAC!C78</f>
        <v>RP Absorbents</v>
      </c>
      <c r="D78" s="1" t="str">
        <f>CALC_HAC!D78</f>
        <v>Recuperación</v>
      </c>
      <c r="E78" s="1">
        <f>CALC_HAC!E78</f>
        <v>0</v>
      </c>
      <c r="G78" s="50" t="e">
        <f t="shared" ref="G78:G83" si="8">$D$311</f>
        <v>#DIV/0!</v>
      </c>
      <c r="H78" s="45" t="e">
        <f>IF(K78=TEXTOS!$H$3,0,IF(F78&gt;0,F78,E78))*G78</f>
        <v>#DIV/0!</v>
      </c>
      <c r="I78" s="1">
        <f>CALC_HAC!I78</f>
        <v>0</v>
      </c>
      <c r="J78" s="45" t="e">
        <f t="shared" si="5"/>
        <v>#DIV/0!</v>
      </c>
      <c r="K78" s="1" t="str">
        <f>CALC_HAC!L78</f>
        <v>SI</v>
      </c>
      <c r="L78" s="1" t="str">
        <f>CALC_HAC!M78</f>
        <v>RPE</v>
      </c>
      <c r="M78" s="1" t="str">
        <f>TEXTOS!$BH$4</f>
        <v>Producció</v>
      </c>
      <c r="N78" s="1" t="e">
        <f t="shared" si="6"/>
        <v>#DIV/0!</v>
      </c>
    </row>
    <row r="79" spans="1:14" x14ac:dyDescent="0.35">
      <c r="A79" s="1">
        <f>CALC_HAC!A79</f>
        <v>78</v>
      </c>
      <c r="B79" s="1" t="str">
        <f>CALC_HAC!B79</f>
        <v>Residus perillosos</v>
      </c>
      <c r="C79" s="1" t="str">
        <f>CALC_HAC!C79</f>
        <v xml:space="preserve">RP Llots de decantació del separador d'hidrocarburs </v>
      </c>
      <c r="D79" s="1" t="str">
        <f>CALC_HAC!D79</f>
        <v>Vertedero P</v>
      </c>
      <c r="E79" s="1">
        <f>CALC_HAC!E79</f>
        <v>0</v>
      </c>
      <c r="G79" s="50" t="e">
        <f t="shared" si="8"/>
        <v>#DIV/0!</v>
      </c>
      <c r="H79" s="45" t="e">
        <f>IF(K79=TEXTOS!$H$3,0,IF(F79&gt;0,F79,E79))*G79</f>
        <v>#DIV/0!</v>
      </c>
      <c r="I79" s="1">
        <f>CALC_HAC!I79</f>
        <v>0.21028020459999999</v>
      </c>
      <c r="J79" s="45" t="e">
        <f t="shared" si="5"/>
        <v>#DIV/0!</v>
      </c>
      <c r="K79" s="1" t="str">
        <f>CALC_HAC!L79</f>
        <v>SI</v>
      </c>
      <c r="L79" s="1" t="str">
        <f>CALC_HAC!M79</f>
        <v>RPE</v>
      </c>
      <c r="M79" s="1" t="str">
        <f>TEXTOS!$BH$4</f>
        <v>Producció</v>
      </c>
      <c r="N79" s="1" t="e">
        <f t="shared" si="6"/>
        <v>#DIV/0!</v>
      </c>
    </row>
    <row r="80" spans="1:14" x14ac:dyDescent="0.35">
      <c r="A80" s="1">
        <f>CALC_HAC!A80</f>
        <v>79</v>
      </c>
      <c r="B80" s="1" t="str">
        <f>CALC_HAC!B80</f>
        <v>Residus perillosos</v>
      </c>
      <c r="C80" s="1" t="str">
        <f>CALC_HAC!C80</f>
        <v>RP RP1</v>
      </c>
      <c r="D80" s="1" t="str">
        <f>CALC_HAC!D80</f>
        <v>Recuperación</v>
      </c>
      <c r="E80" s="1">
        <f>CALC_HAC!E80</f>
        <v>0</v>
      </c>
      <c r="G80" s="50" t="e">
        <f t="shared" si="8"/>
        <v>#DIV/0!</v>
      </c>
      <c r="H80" s="45" t="e">
        <f>IF(K80=TEXTOS!$H$3,0,IF(F80&gt;0,F80,E80))*G80</f>
        <v>#DIV/0!</v>
      </c>
      <c r="I80" s="1">
        <f>CALC_HAC!I80</f>
        <v>0</v>
      </c>
      <c r="J80" s="45" t="e">
        <f t="shared" si="5"/>
        <v>#DIV/0!</v>
      </c>
      <c r="K80" s="1" t="str">
        <f>CALC_HAC!L80</f>
        <v>SI</v>
      </c>
      <c r="L80" s="1" t="str">
        <f>CALC_HAC!M80</f>
        <v>RPE</v>
      </c>
      <c r="M80" s="1" t="str">
        <f>TEXTOS!$BH$4</f>
        <v>Producció</v>
      </c>
      <c r="N80" s="1" t="e">
        <f t="shared" si="6"/>
        <v>#DIV/0!</v>
      </c>
    </row>
    <row r="81" spans="1:14" x14ac:dyDescent="0.35">
      <c r="A81" s="1">
        <f>CALC_HAC!A81</f>
        <v>80</v>
      </c>
      <c r="B81" s="1" t="str">
        <f>CALC_HAC!B81</f>
        <v>Residus perillosos</v>
      </c>
      <c r="C81" s="1" t="str">
        <f>CALC_HAC!C81</f>
        <v>RP 0</v>
      </c>
      <c r="D81" s="1" t="str">
        <f>CALC_HAC!D81</f>
        <v>Recuperación</v>
      </c>
      <c r="E81" s="1">
        <f>CALC_HAC!E81</f>
        <v>0</v>
      </c>
      <c r="G81" s="50" t="e">
        <f t="shared" si="8"/>
        <v>#DIV/0!</v>
      </c>
      <c r="H81" s="45" t="e">
        <f>IF(K81=TEXTOS!$H$3,0,IF(F81&gt;0,F81,E81))*G81</f>
        <v>#DIV/0!</v>
      </c>
      <c r="I81" s="1">
        <f>CALC_HAC!I81</f>
        <v>0</v>
      </c>
      <c r="J81" s="45" t="e">
        <f t="shared" si="5"/>
        <v>#DIV/0!</v>
      </c>
      <c r="K81" s="1" t="str">
        <f>CALC_HAC!L81</f>
        <v>SI</v>
      </c>
      <c r="L81" s="1" t="str">
        <f>CALC_HAC!M81</f>
        <v>RPE</v>
      </c>
      <c r="M81" s="1" t="str">
        <f>TEXTOS!$BH$4</f>
        <v>Producció</v>
      </c>
      <c r="N81" s="1" t="e">
        <f t="shared" si="6"/>
        <v>#DIV/0!</v>
      </c>
    </row>
    <row r="82" spans="1:14" x14ac:dyDescent="0.35">
      <c r="A82" s="1">
        <f>CALC_HAC!A82</f>
        <v>81</v>
      </c>
      <c r="B82" s="1" t="str">
        <f>CALC_HAC!B82</f>
        <v>Residus perillosos</v>
      </c>
      <c r="C82" s="1" t="str">
        <f>CALC_HAC!C82</f>
        <v>RP RP3</v>
      </c>
      <c r="D82" s="1" t="str">
        <f>CALC_HAC!D82</f>
        <v>Vertedero P</v>
      </c>
      <c r="E82" s="1">
        <f>CALC_HAC!E82</f>
        <v>0</v>
      </c>
      <c r="G82" s="50" t="e">
        <f t="shared" si="8"/>
        <v>#DIV/0!</v>
      </c>
      <c r="H82" s="45" t="e">
        <f>IF(K82=TEXTOS!$H$3,0,IF(F82&gt;0,F82,E82))*G82</f>
        <v>#DIV/0!</v>
      </c>
      <c r="I82" s="1">
        <f>CALC_HAC!I82</f>
        <v>0.21028020459999999</v>
      </c>
      <c r="J82" s="45" t="e">
        <f t="shared" si="5"/>
        <v>#DIV/0!</v>
      </c>
      <c r="K82" s="1" t="str">
        <f>CALC_HAC!L82</f>
        <v>SI</v>
      </c>
      <c r="L82" s="1" t="str">
        <f>CALC_HAC!M82</f>
        <v>RPE</v>
      </c>
      <c r="M82" s="1" t="str">
        <f>TEXTOS!$BH$4</f>
        <v>Producció</v>
      </c>
      <c r="N82" s="1" t="e">
        <f t="shared" si="6"/>
        <v>#DIV/0!</v>
      </c>
    </row>
    <row r="83" spans="1:14" x14ac:dyDescent="0.35">
      <c r="A83" s="1">
        <f>CALC_HAC!A83</f>
        <v>82</v>
      </c>
      <c r="B83" s="1" t="str">
        <f>CALC_HAC!B83</f>
        <v>Residus perillosos</v>
      </c>
      <c r="C83" s="1" t="str">
        <f>CALC_HAC!C83</f>
        <v>RP RP4</v>
      </c>
      <c r="D83" s="1" t="str">
        <f>CALC_HAC!D83</f>
        <v>Recuperación</v>
      </c>
      <c r="E83" s="1">
        <f>CALC_HAC!E83</f>
        <v>0</v>
      </c>
      <c r="G83" s="50" t="e">
        <f t="shared" si="8"/>
        <v>#DIV/0!</v>
      </c>
      <c r="H83" s="45" t="e">
        <f>IF(K83=TEXTOS!$H$3,0,IF(F83&gt;0,F83,E83))*G83</f>
        <v>#DIV/0!</v>
      </c>
      <c r="I83" s="1">
        <f>CALC_HAC!I83</f>
        <v>0</v>
      </c>
      <c r="J83" s="45" t="e">
        <f t="shared" si="5"/>
        <v>#DIV/0!</v>
      </c>
      <c r="K83" s="1" t="str">
        <f>CALC_HAC!L83</f>
        <v>SI</v>
      </c>
      <c r="L83" s="1" t="str">
        <f>CALC_HAC!M83</f>
        <v>RPE</v>
      </c>
      <c r="M83" s="1" t="str">
        <f>TEXTOS!$BH$4</f>
        <v>Producció</v>
      </c>
      <c r="N83" s="1" t="e">
        <f t="shared" si="6"/>
        <v>#DIV/0!</v>
      </c>
    </row>
    <row r="84" spans="1:14" x14ac:dyDescent="0.35">
      <c r="A84" s="1">
        <f>CALC_HAC!A84</f>
        <v>83</v>
      </c>
      <c r="B84" s="1" t="str">
        <f>CALC_HAC!B84</f>
        <v>Residus no perillosos</v>
      </c>
      <c r="C84" s="1" t="str">
        <f>CALC_HAC!C84</f>
        <v>RNP Catalitzadors</v>
      </c>
      <c r="D84" s="1" t="str">
        <f>CALC_HAC!D84</f>
        <v>Recuperación</v>
      </c>
      <c r="E84" s="1">
        <f>CALC_HAC!E84</f>
        <v>0</v>
      </c>
      <c r="G84" s="50" t="e">
        <f>$D$342</f>
        <v>#DIV/0!</v>
      </c>
      <c r="H84" s="45" t="e">
        <f>IF(K84=TEXTOS!$H$3,0,IF(F84&gt;0,F84,E84))*G84</f>
        <v>#DIV/0!</v>
      </c>
      <c r="I84" s="1">
        <f>CALC_HAC!I84</f>
        <v>0</v>
      </c>
      <c r="J84" s="45" t="e">
        <f t="shared" si="5"/>
        <v>#DIV/0!</v>
      </c>
      <c r="K84" s="1" t="str">
        <f>CALC_HAC!L84</f>
        <v>SI</v>
      </c>
      <c r="L84" s="1" t="str">
        <f>CALC_HAC!M84</f>
        <v>RNP</v>
      </c>
      <c r="M84" s="1" t="str">
        <f>TEXTOS!$BH$4</f>
        <v>Producció</v>
      </c>
      <c r="N84" s="1" t="e">
        <f t="shared" si="6"/>
        <v>#DIV/0!</v>
      </c>
    </row>
    <row r="85" spans="1:14" x14ac:dyDescent="0.35">
      <c r="A85" s="1">
        <f>CALC_HAC!A85</f>
        <v>84</v>
      </c>
      <c r="B85" s="1" t="str">
        <f>CALC_HAC!B85</f>
        <v>Residus no perillosos</v>
      </c>
      <c r="C85" s="1" t="str">
        <f>CALC_HAC!C85</f>
        <v>RNP Metalls fèrrics (ferralla)</v>
      </c>
      <c r="D85" s="1" t="str">
        <f>CALC_HAC!D85</f>
        <v>Recuperación</v>
      </c>
      <c r="E85" s="1">
        <f>CALC_HAC!E85</f>
        <v>0</v>
      </c>
      <c r="G85" s="50" t="e">
        <f>$D$311</f>
        <v>#DIV/0!</v>
      </c>
      <c r="H85" s="45" t="e">
        <f>IF(K85=TEXTOS!$H$3,0,IF(F85&gt;0,F85,E85))*G85</f>
        <v>#DIV/0!</v>
      </c>
      <c r="I85" s="1">
        <f>CALC_HAC!I85</f>
        <v>0</v>
      </c>
      <c r="J85" s="45" t="e">
        <f t="shared" si="5"/>
        <v>#DIV/0!</v>
      </c>
      <c r="K85" s="1" t="str">
        <f>CALC_HAC!L85</f>
        <v>SI</v>
      </c>
      <c r="L85" s="1" t="str">
        <f>CALC_HAC!M85</f>
        <v>RNP</v>
      </c>
      <c r="M85" s="1" t="str">
        <f>TEXTOS!$BH$4</f>
        <v>Producció</v>
      </c>
      <c r="N85" s="1" t="e">
        <f t="shared" si="6"/>
        <v>#DIV/0!</v>
      </c>
    </row>
    <row r="86" spans="1:14" x14ac:dyDescent="0.35">
      <c r="A86" s="1">
        <f>CALC_HAC!A86</f>
        <v>85</v>
      </c>
      <c r="B86" s="1" t="str">
        <f>CALC_HAC!B86</f>
        <v>Residus no perillosos</v>
      </c>
      <c r="C86" s="1" t="str">
        <f>CALC_HAC!C86</f>
        <v>RNP Metalls no fèrrics</v>
      </c>
      <c r="D86" s="1" t="str">
        <f>CALC_HAC!D86</f>
        <v>Vertedero no ferro</v>
      </c>
      <c r="E86" s="1">
        <f>CALC_HAC!E86</f>
        <v>0</v>
      </c>
      <c r="G86" s="50" t="e">
        <f>$D$342</f>
        <v>#DIV/0!</v>
      </c>
      <c r="H86" s="45" t="e">
        <f>IF(K86=TEXTOS!$H$3,0,IF(F86&gt;0,F86,E86))*G86</f>
        <v>#DIV/0!</v>
      </c>
      <c r="I86" s="1">
        <f>CALC_HAC!I86</f>
        <v>1.5122958949999999E-2</v>
      </c>
      <c r="J86" s="45" t="e">
        <f t="shared" si="5"/>
        <v>#DIV/0!</v>
      </c>
      <c r="K86" s="1" t="str">
        <f>CALC_HAC!L86</f>
        <v>SI</v>
      </c>
      <c r="L86" s="1" t="str">
        <f>CALC_HAC!M86</f>
        <v>RNP</v>
      </c>
      <c r="M86" s="1" t="str">
        <f>TEXTOS!$BH$4</f>
        <v>Producció</v>
      </c>
      <c r="N86" s="1" t="e">
        <f t="shared" si="6"/>
        <v>#DIV/0!</v>
      </c>
    </row>
    <row r="87" spans="1:14" x14ac:dyDescent="0.35">
      <c r="A87" s="1">
        <f>CALC_HAC!A87</f>
        <v>86</v>
      </c>
      <c r="B87" s="1" t="str">
        <f>CALC_HAC!B87</f>
        <v>Residus no perillosos</v>
      </c>
      <c r="C87" s="1" t="str">
        <f>CALC_HAC!C87</f>
        <v>RNP Pneumàtics</v>
      </c>
      <c r="D87" s="1" t="str">
        <f>CALC_HAC!D87</f>
        <v>Recuperación</v>
      </c>
      <c r="E87" s="1">
        <f>CALC_HAC!E87</f>
        <v>0</v>
      </c>
      <c r="G87" s="50" t="e">
        <f>$D$342</f>
        <v>#DIV/0!</v>
      </c>
      <c r="H87" s="45" t="e">
        <f>IF(K87=TEXTOS!$H$3,0,IF(F87&gt;0,F87,E87))*G87</f>
        <v>#DIV/0!</v>
      </c>
      <c r="I87" s="1">
        <f>CALC_HAC!I87</f>
        <v>0</v>
      </c>
      <c r="J87" s="45" t="e">
        <f t="shared" si="5"/>
        <v>#DIV/0!</v>
      </c>
      <c r="K87" s="1" t="str">
        <f>CALC_HAC!L87</f>
        <v>SI</v>
      </c>
      <c r="L87" s="1" t="str">
        <f>CALC_HAC!M87</f>
        <v>RNP</v>
      </c>
      <c r="M87" s="1" t="str">
        <f>TEXTOS!$BH$4</f>
        <v>Producció</v>
      </c>
      <c r="N87" s="1" t="e">
        <f t="shared" si="6"/>
        <v>#DIV/0!</v>
      </c>
    </row>
    <row r="88" spans="1:14" x14ac:dyDescent="0.35">
      <c r="A88" s="1">
        <f>CALC_HAC!A88</f>
        <v>87</v>
      </c>
      <c r="B88" s="1" t="str">
        <f>CALC_HAC!B88</f>
        <v>Residus no perillosos</v>
      </c>
      <c r="C88" s="1" t="str">
        <f>CALC_HAC!C88</f>
        <v>RNP Plàstics</v>
      </c>
      <c r="D88" s="1" t="str">
        <f>CALC_HAC!D88</f>
        <v>Vertedero plastico</v>
      </c>
      <c r="E88" s="1">
        <f>CALC_HAC!E88</f>
        <v>0</v>
      </c>
      <c r="G88" s="50" t="e">
        <f>$D$342</f>
        <v>#DIV/0!</v>
      </c>
      <c r="H88" s="45" t="e">
        <f>IF(K88=TEXTOS!$H$3,0,IF(F88&gt;0,F88,E88))*G88</f>
        <v>#DIV/0!</v>
      </c>
      <c r="I88" s="1">
        <f>CALC_HAC!I88</f>
        <v>9.8871542790000003E-2</v>
      </c>
      <c r="J88" s="45" t="e">
        <f t="shared" si="5"/>
        <v>#DIV/0!</v>
      </c>
      <c r="K88" s="1" t="str">
        <f>CALC_HAC!L88</f>
        <v>SI</v>
      </c>
      <c r="L88" s="1" t="str">
        <f>CALC_HAC!M88</f>
        <v>RNP</v>
      </c>
      <c r="M88" s="1" t="str">
        <f>TEXTOS!$BH$4</f>
        <v>Producció</v>
      </c>
      <c r="N88" s="1" t="e">
        <f t="shared" si="6"/>
        <v>#DIV/0!</v>
      </c>
    </row>
    <row r="89" spans="1:14" x14ac:dyDescent="0.35">
      <c r="A89" s="1">
        <f>CALC_HAC!A89</f>
        <v>88</v>
      </c>
      <c r="B89" s="1" t="str">
        <f>CALC_HAC!B89</f>
        <v>Residus no perillosos</v>
      </c>
      <c r="C89" s="1" t="str">
        <f>CALC_HAC!C89</f>
        <v>RNP Vidre</v>
      </c>
      <c r="D89" s="1" t="str">
        <f>CALC_HAC!D89</f>
        <v>Vertedero vidrio</v>
      </c>
      <c r="E89" s="1">
        <f>CALC_HAC!E89</f>
        <v>0</v>
      </c>
      <c r="G89" s="50" t="e">
        <f>$D$342</f>
        <v>#DIV/0!</v>
      </c>
      <c r="H89" s="45" t="e">
        <f>IF(K89=TEXTOS!$H$3,0,IF(F89&gt;0,F89,E89))*G89</f>
        <v>#DIV/0!</v>
      </c>
      <c r="I89" s="1">
        <f>CALC_HAC!I89</f>
        <v>4.251800977E-3</v>
      </c>
      <c r="J89" s="45" t="e">
        <f t="shared" si="5"/>
        <v>#DIV/0!</v>
      </c>
      <c r="K89" s="1" t="str">
        <f>CALC_HAC!L89</f>
        <v>SI</v>
      </c>
      <c r="L89" s="1" t="str">
        <f>CALC_HAC!M89</f>
        <v>RNP</v>
      </c>
      <c r="M89" s="1" t="str">
        <f>TEXTOS!$BH$4</f>
        <v>Producció</v>
      </c>
      <c r="N89" s="1" t="e">
        <f t="shared" si="6"/>
        <v>#DIV/0!</v>
      </c>
    </row>
    <row r="90" spans="1:14" x14ac:dyDescent="0.35">
      <c r="A90" s="1">
        <f>CALC_HAC!A90</f>
        <v>89</v>
      </c>
      <c r="B90" s="1" t="str">
        <f>CALC_HAC!B90</f>
        <v>Residus no perillosos</v>
      </c>
      <c r="C90" s="1" t="str">
        <f>CALC_HAC!C90</f>
        <v>RNP Banals (Fusta, cautxús i textil)</v>
      </c>
      <c r="D90" s="1" t="str">
        <f>CALC_HAC!D90</f>
        <v>Vertedero madera</v>
      </c>
      <c r="E90" s="1">
        <f>CALC_HAC!E90</f>
        <v>0</v>
      </c>
      <c r="G90" s="50" t="e">
        <f>$D$342</f>
        <v>#DIV/0!</v>
      </c>
      <c r="H90" s="45" t="e">
        <f>IF(K90=TEXTOS!$H$3,0,IF(F90&gt;0,F90,E90))*G90</f>
        <v>#DIV/0!</v>
      </c>
      <c r="I90" s="1">
        <f>CALC_HAC!I90</f>
        <v>7.2291504290000003E-2</v>
      </c>
      <c r="J90" s="45" t="e">
        <f t="shared" si="5"/>
        <v>#DIV/0!</v>
      </c>
      <c r="K90" s="1" t="str">
        <f>CALC_HAC!L90</f>
        <v>SI</v>
      </c>
      <c r="L90" s="1" t="str">
        <f>CALC_HAC!M90</f>
        <v>RNP</v>
      </c>
      <c r="M90" s="1" t="str">
        <f>TEXTOS!$BH$4</f>
        <v>Producció</v>
      </c>
      <c r="N90" s="1" t="e">
        <f t="shared" si="6"/>
        <v>#DIV/0!</v>
      </c>
    </row>
    <row r="91" spans="1:14" x14ac:dyDescent="0.35">
      <c r="A91" s="1">
        <f>CALC_HAC!A91</f>
        <v>90</v>
      </c>
      <c r="B91" s="1" t="str">
        <f>CALC_HAC!B91</f>
        <v>Residus no perillosos</v>
      </c>
      <c r="C91" s="1" t="str">
        <f>CALC_HAC!C91</f>
        <v>RNP Residus d'oficina (paper, etc.)</v>
      </c>
      <c r="D91" s="1" t="str">
        <f>CALC_HAC!D91</f>
        <v>Vertedero papel</v>
      </c>
      <c r="E91" s="1">
        <f>CALC_HAC!E91</f>
        <v>0</v>
      </c>
      <c r="G91" s="50" t="e">
        <f>$D$311</f>
        <v>#DIV/0!</v>
      </c>
      <c r="H91" s="45" t="e">
        <f>IF(K91=TEXTOS!$H$3,0,IF(F91&gt;0,F91,E91))*G91</f>
        <v>#DIV/0!</v>
      </c>
      <c r="I91" s="1">
        <f>CALC_HAC!I91</f>
        <v>1.5099326209999999</v>
      </c>
      <c r="J91" s="45" t="e">
        <f t="shared" si="5"/>
        <v>#DIV/0!</v>
      </c>
      <c r="K91" s="1" t="str">
        <f>CALC_HAC!L91</f>
        <v>NO</v>
      </c>
      <c r="L91" s="1" t="str">
        <f>CALC_HAC!M91</f>
        <v>RNP</v>
      </c>
      <c r="M91" s="1" t="str">
        <f>TEXTOS!$BH$4</f>
        <v>Producció</v>
      </c>
      <c r="N91" s="1" t="e">
        <f t="shared" si="6"/>
        <v>#DIV/0!</v>
      </c>
    </row>
    <row r="92" spans="1:14" x14ac:dyDescent="0.35">
      <c r="A92" s="1">
        <f>CALC_HAC!A92</f>
        <v>91</v>
      </c>
      <c r="B92" s="1" t="str">
        <f>CALC_HAC!B92</f>
        <v>Residus no perillosos</v>
      </c>
      <c r="C92" s="1" t="str">
        <f>CALC_HAC!C92</f>
        <v>RNP RNP1</v>
      </c>
      <c r="D92" s="1" t="str">
        <f>CALC_HAC!D92</f>
        <v>Recuperación</v>
      </c>
      <c r="E92" s="1">
        <f>CALC_HAC!E92</f>
        <v>0</v>
      </c>
      <c r="G92" s="50" t="e">
        <f>$D$342</f>
        <v>#DIV/0!</v>
      </c>
      <c r="H92" s="45" t="e">
        <f>IF(K92=TEXTOS!$H$3,0,IF(F92&gt;0,F92,E92))*G92</f>
        <v>#DIV/0!</v>
      </c>
      <c r="I92" s="1">
        <f>CALC_HAC!I92</f>
        <v>0</v>
      </c>
      <c r="J92" s="45" t="e">
        <f t="shared" si="5"/>
        <v>#DIV/0!</v>
      </c>
      <c r="K92" s="1" t="str">
        <f>CALC_HAC!L92</f>
        <v>SI</v>
      </c>
      <c r="L92" s="1" t="str">
        <f>CALC_HAC!M92</f>
        <v>RNP</v>
      </c>
      <c r="M92" s="1" t="str">
        <f>TEXTOS!$BH$4</f>
        <v>Producció</v>
      </c>
      <c r="N92" s="1" t="e">
        <f t="shared" si="6"/>
        <v>#DIV/0!</v>
      </c>
    </row>
    <row r="93" spans="1:14" x14ac:dyDescent="0.35">
      <c r="A93" s="1">
        <f>CALC_HAC!A93</f>
        <v>92</v>
      </c>
      <c r="B93" s="1" t="str">
        <f>CALC_HAC!B93</f>
        <v>Residus no perillosos</v>
      </c>
      <c r="C93" s="1" t="str">
        <f>CALC_HAC!C93</f>
        <v>RNP 0</v>
      </c>
      <c r="D93" s="1" t="str">
        <f>CALC_HAC!D93</f>
        <v>Vertedero P</v>
      </c>
      <c r="E93" s="1">
        <f>CALC_HAC!E93</f>
        <v>0</v>
      </c>
      <c r="G93" s="50" t="e">
        <f>$D$342</f>
        <v>#DIV/0!</v>
      </c>
      <c r="H93" s="45" t="e">
        <f>IF(K93=TEXTOS!$H$3,0,IF(F93&gt;0,F93,E93))*G93</f>
        <v>#DIV/0!</v>
      </c>
      <c r="I93" s="1">
        <f>CALC_HAC!I93</f>
        <v>0.21028020459999999</v>
      </c>
      <c r="J93" s="45" t="e">
        <f t="shared" si="5"/>
        <v>#DIV/0!</v>
      </c>
      <c r="K93" s="1" t="str">
        <f>CALC_HAC!L93</f>
        <v>SI</v>
      </c>
      <c r="L93" s="1" t="str">
        <f>CALC_HAC!M93</f>
        <v>RNP</v>
      </c>
      <c r="M93" s="1" t="str">
        <f>TEXTOS!$BH$4</f>
        <v>Producció</v>
      </c>
      <c r="N93" s="1" t="e">
        <f t="shared" si="6"/>
        <v>#DIV/0!</v>
      </c>
    </row>
    <row r="94" spans="1:14" x14ac:dyDescent="0.35">
      <c r="A94" s="1">
        <f>CALC_HAC!A94</f>
        <v>93</v>
      </c>
      <c r="B94" s="1" t="str">
        <f>CALC_HAC!B94</f>
        <v>Residus no perillosos</v>
      </c>
      <c r="C94" s="1" t="str">
        <f>CALC_HAC!C94</f>
        <v>RNP RNP3</v>
      </c>
      <c r="D94" s="1" t="str">
        <f>CALC_HAC!D94</f>
        <v>Recuperación</v>
      </c>
      <c r="E94" s="1">
        <f>CALC_HAC!E94</f>
        <v>0</v>
      </c>
      <c r="G94" s="50" t="e">
        <f>$D$342</f>
        <v>#DIV/0!</v>
      </c>
      <c r="H94" s="45" t="e">
        <f>IF(K94=TEXTOS!$H$3,0,IF(F94&gt;0,F94,E94))*G94</f>
        <v>#DIV/0!</v>
      </c>
      <c r="I94" s="1">
        <f>CALC_HAC!I94</f>
        <v>0</v>
      </c>
      <c r="J94" s="45" t="e">
        <f t="shared" si="5"/>
        <v>#DIV/0!</v>
      </c>
      <c r="K94" s="1" t="str">
        <f>CALC_HAC!L94</f>
        <v>SI</v>
      </c>
      <c r="L94" s="1" t="str">
        <f>CALC_HAC!M94</f>
        <v>RNP</v>
      </c>
      <c r="M94" s="1" t="str">
        <f>TEXTOS!$BH$4</f>
        <v>Producció</v>
      </c>
      <c r="N94" s="1" t="e">
        <f t="shared" si="6"/>
        <v>#DIV/0!</v>
      </c>
    </row>
    <row r="95" spans="1:14" x14ac:dyDescent="0.35">
      <c r="A95" s="1">
        <f>CALC_HAC!A95</f>
        <v>94</v>
      </c>
      <c r="B95" s="1" t="str">
        <f>CALC_HAC!B95</f>
        <v>Residus no perillosos</v>
      </c>
      <c r="C95" s="1" t="str">
        <f>CALC_HAC!C95</f>
        <v>RNP RNP4</v>
      </c>
      <c r="D95" s="1" t="str">
        <f>CALC_HAC!D95</f>
        <v>Vertedero NP</v>
      </c>
      <c r="E95" s="1">
        <f>CALC_HAC!E95</f>
        <v>0</v>
      </c>
      <c r="G95" s="50" t="e">
        <f>$D$342</f>
        <v>#DIV/0!</v>
      </c>
      <c r="H95" s="45" t="e">
        <f>IF(K95=TEXTOS!$H$3,0,IF(F95&gt;0,F95,E95))*G95</f>
        <v>#DIV/0!</v>
      </c>
      <c r="I95" s="1">
        <f>CALC_HAC!I95</f>
        <v>4.251800977E-3</v>
      </c>
      <c r="J95" s="45" t="e">
        <f t="shared" si="5"/>
        <v>#DIV/0!</v>
      </c>
      <c r="K95" s="1" t="str">
        <f>CALC_HAC!L95</f>
        <v>SI</v>
      </c>
      <c r="L95" s="1" t="str">
        <f>CALC_HAC!M95</f>
        <v>RNP</v>
      </c>
      <c r="M95" s="1" t="str">
        <f>TEXTOS!$BH$4</f>
        <v>Producció</v>
      </c>
      <c r="N95" s="1" t="e">
        <f t="shared" si="6"/>
        <v>#DIV/0!</v>
      </c>
    </row>
    <row r="96" spans="1:14" x14ac:dyDescent="0.35">
      <c r="A96" s="1">
        <f>CALC_HAC!A96</f>
        <v>95</v>
      </c>
      <c r="B96" s="1" t="str">
        <f>CALC_HAC!B96</f>
        <v>Aigües residuals</v>
      </c>
      <c r="C96" s="1" t="str">
        <f>CALC_HAC!C96</f>
        <v>Abocament d'aigües residuals</v>
      </c>
      <c r="D96" s="1" t="str">
        <f>CALC_HAC!D96</f>
        <v>Gestión aguas residuales</v>
      </c>
      <c r="E96" s="1">
        <f>CALC_HAC!E96</f>
        <v>0</v>
      </c>
      <c r="G96" s="50" t="e">
        <f>$G$522</f>
        <v>#DIV/0!</v>
      </c>
      <c r="H96" s="45" t="e">
        <f>IF(K96=TEXTOS!$H$3,0,IF(F96&gt;0,F96,E96))*G96</f>
        <v>#DIV/0!</v>
      </c>
      <c r="I96" s="1">
        <f>CALC_HAC!I96</f>
        <v>4.902185398E-4</v>
      </c>
      <c r="J96" s="45" t="e">
        <f t="shared" si="5"/>
        <v>#DIV/0!</v>
      </c>
      <c r="K96" s="1" t="str">
        <f>CALC_HAC!L96</f>
        <v>SI</v>
      </c>
      <c r="L96" s="1" t="str">
        <f>CALC_HAC!M96</f>
        <v>AGR</v>
      </c>
      <c r="M96" s="1" t="str">
        <f>TEXTOS!$BH$4</f>
        <v>Producció</v>
      </c>
      <c r="N96" s="1" t="e">
        <f t="shared" si="6"/>
        <v>#DIV/0!</v>
      </c>
    </row>
    <row r="97" spans="1:14" x14ac:dyDescent="0.35">
      <c r="A97" s="1">
        <f>CALC_HAC!A97</f>
        <v>96</v>
      </c>
      <c r="B97" s="1" t="str">
        <f>CALC_HAC!B97</f>
        <v>Transport de vehicles</v>
      </c>
      <c r="C97" s="1" t="str">
        <f>CALC_HAC!C97</f>
        <v>Transport de vehicles VFU per mitjans aliens</v>
      </c>
      <c r="D97" s="1" t="str">
        <f>CALC_HAC!D97</f>
        <v>Transport de vehicles</v>
      </c>
      <c r="E97" s="1">
        <f>CALC_HAC!E97</f>
        <v>0</v>
      </c>
      <c r="G97" s="50" t="e">
        <f t="shared" ref="G97:G104" si="9">$D$311</f>
        <v>#DIV/0!</v>
      </c>
      <c r="H97" s="45" t="e">
        <f>IF(K97=TEXTOS!$H$3,0,IF(F97&gt;0,F97,E97))*G97</f>
        <v>#DIV/0!</v>
      </c>
      <c r="I97" s="1">
        <f>CALC_HAC!I97</f>
        <v>0.50650310759999995</v>
      </c>
      <c r="J97" s="45" t="e">
        <f t="shared" si="5"/>
        <v>#DIV/0!</v>
      </c>
      <c r="K97" s="1" t="str">
        <f>CALC_HAC!L97</f>
        <v>SI</v>
      </c>
      <c r="L97" s="1" t="str">
        <f>CALC_HAC!M97</f>
        <v>TVE</v>
      </c>
      <c r="M97" s="1" t="str">
        <f>TEXTOS!$BH$3</f>
        <v>Transports Aigües Amunt (Mat. Aux., Energia i Vehicles)</v>
      </c>
      <c r="N97" s="1" t="e">
        <f t="shared" si="6"/>
        <v>#DIV/0!</v>
      </c>
    </row>
    <row r="98" spans="1:14" x14ac:dyDescent="0.35">
      <c r="A98" s="1">
        <f>CALC_HAC!A98</f>
        <v>97</v>
      </c>
      <c r="B98" s="1" t="str">
        <f>CALC_HAC!B98</f>
        <v>Transport de vehicles</v>
      </c>
      <c r="C98" s="1" t="str">
        <f>CALC_HAC!C98</f>
        <v>Transport de vehicles VFUI per mitjans aliens</v>
      </c>
      <c r="D98" s="1" t="str">
        <f>CALC_HAC!D98</f>
        <v>Transport de vehicles</v>
      </c>
      <c r="E98" s="1">
        <f>CALC_HAC!E98</f>
        <v>0</v>
      </c>
      <c r="G98" s="50" t="e">
        <f t="shared" si="9"/>
        <v>#DIV/0!</v>
      </c>
      <c r="H98" s="45" t="e">
        <f>IF(K98=TEXTOS!$H$3,0,IF(F98&gt;0,F98,E98))*G98</f>
        <v>#DIV/0!</v>
      </c>
      <c r="I98" s="1">
        <f>CALC_HAC!I98</f>
        <v>0.50650310759999995</v>
      </c>
      <c r="J98" s="45" t="e">
        <f t="shared" ref="J98:J129" si="10">H98*I98</f>
        <v>#DIV/0!</v>
      </c>
      <c r="K98" s="1" t="str">
        <f>CALC_HAC!L98</f>
        <v>SI</v>
      </c>
      <c r="L98" s="1" t="str">
        <f>CALC_HAC!M98</f>
        <v>TVE</v>
      </c>
      <c r="M98" s="1" t="str">
        <f>TEXTOS!$BH$3</f>
        <v>Transports Aigües Amunt (Mat. Aux., Energia i Vehicles)</v>
      </c>
      <c r="N98" s="1" t="e">
        <f t="shared" si="6"/>
        <v>#DIV/0!</v>
      </c>
    </row>
    <row r="99" spans="1:14" x14ac:dyDescent="0.35">
      <c r="A99" s="1">
        <f>CALC_HAC!A99</f>
        <v>98</v>
      </c>
      <c r="B99" s="1" t="str">
        <f>CALC_HAC!B99</f>
        <v>Transport de vehicles</v>
      </c>
      <c r="C99" s="1" t="str">
        <f>CALC_HAC!C99</f>
        <v>Transport de vehicles MFU per mitjans aliens</v>
      </c>
      <c r="D99" s="1" t="str">
        <f>CALC_HAC!D99</f>
        <v>Transport de vehicles</v>
      </c>
      <c r="E99" s="1">
        <f>CALC_HAC!E99</f>
        <v>0</v>
      </c>
      <c r="G99" s="50" t="e">
        <f t="shared" si="9"/>
        <v>#DIV/0!</v>
      </c>
      <c r="H99" s="45" t="e">
        <f>IF(K99=TEXTOS!$H$3,0,IF(F99&gt;0,F99,E99))*G99</f>
        <v>#DIV/0!</v>
      </c>
      <c r="I99" s="1">
        <f>CALC_HAC!I99</f>
        <v>0.50650310759999995</v>
      </c>
      <c r="J99" s="45" t="e">
        <f t="shared" si="10"/>
        <v>#DIV/0!</v>
      </c>
      <c r="K99" s="1" t="str">
        <f>CALC_HAC!L99</f>
        <v>SI</v>
      </c>
      <c r="L99" s="1" t="str">
        <f>CALC_HAC!M99</f>
        <v>TVE</v>
      </c>
      <c r="M99" s="1" t="str">
        <f>TEXTOS!$BH$3</f>
        <v>Transports Aigües Amunt (Mat. Aux., Energia i Vehicles)</v>
      </c>
      <c r="N99" s="1" t="e">
        <f t="shared" si="6"/>
        <v>#DIV/0!</v>
      </c>
    </row>
    <row r="100" spans="1:14" x14ac:dyDescent="0.35">
      <c r="A100" s="1">
        <f>CALC_HAC!A100</f>
        <v>99</v>
      </c>
      <c r="B100" s="1" t="str">
        <f>CALC_HAC!B100</f>
        <v>Transport de consumibles i materials auxiliars</v>
      </c>
      <c r="C100" s="1" t="str">
        <f>CALC_HAC!C100</f>
        <v>Transport de consumibles i materials auxiliars Paper desde 0</v>
      </c>
      <c r="D100" s="1" t="str">
        <f>CALC_HAC!D100</f>
        <v>Transport de consumibles i materials auxiliars</v>
      </c>
      <c r="E100" s="1">
        <f>CALC_HAC!E100</f>
        <v>0</v>
      </c>
      <c r="G100" s="50" t="e">
        <f t="shared" si="9"/>
        <v>#DIV/0!</v>
      </c>
      <c r="H100" s="45" t="e">
        <f>IF(K100=TEXTOS!$H$3,0,IF(F100&gt;0,F100,E100))*G100</f>
        <v>#DIV/0!</v>
      </c>
      <c r="I100" s="1">
        <f>CALC_HAC!I100</f>
        <v>0.50650310759999995</v>
      </c>
      <c r="J100" s="45" t="e">
        <f t="shared" si="10"/>
        <v>#DIV/0!</v>
      </c>
      <c r="K100" s="1" t="str">
        <f>CALC_HAC!L100</f>
        <v>NO</v>
      </c>
      <c r="L100" s="1" t="str">
        <f>CALC_HAC!M100</f>
        <v>TMA</v>
      </c>
      <c r="M100" s="1" t="str">
        <f>TEXTOS!$BH$3</f>
        <v>Transports Aigües Amunt (Mat. Aux., Energia i Vehicles)</v>
      </c>
      <c r="N100" s="1" t="e">
        <f t="shared" si="6"/>
        <v>#DIV/0!</v>
      </c>
    </row>
    <row r="101" spans="1:14" x14ac:dyDescent="0.35">
      <c r="A101" s="1">
        <f>CALC_HAC!A101</f>
        <v>100</v>
      </c>
      <c r="B101" s="1" t="str">
        <f>CALC_HAC!B101</f>
        <v>Transport de consumibles i materials auxiliars</v>
      </c>
      <c r="C101" s="1" t="str">
        <f>CALC_HAC!C101</f>
        <v>Transport de consumibles i materials auxiliars Cartutxos de tinta o tòner desde 0</v>
      </c>
      <c r="D101" s="1" t="str">
        <f>CALC_HAC!D101</f>
        <v>Transport de consumibles i materials auxiliars</v>
      </c>
      <c r="E101" s="1">
        <f>CALC_HAC!E101</f>
        <v>0</v>
      </c>
      <c r="G101" s="50" t="e">
        <f t="shared" si="9"/>
        <v>#DIV/0!</v>
      </c>
      <c r="H101" s="45" t="e">
        <f>IF(K101=TEXTOS!$H$3,0,IF(F101&gt;0,F101,E101))*G101</f>
        <v>#DIV/0!</v>
      </c>
      <c r="I101" s="1">
        <f>CALC_HAC!I101</f>
        <v>0.50650310759999995</v>
      </c>
      <c r="J101" s="45" t="e">
        <f t="shared" si="10"/>
        <v>#DIV/0!</v>
      </c>
      <c r="K101" s="1" t="str">
        <f>CALC_HAC!L101</f>
        <v>NO</v>
      </c>
      <c r="L101" s="1" t="str">
        <f>CALC_HAC!M101</f>
        <v>TMA</v>
      </c>
      <c r="M101" s="1" t="str">
        <f>TEXTOS!$BH$3</f>
        <v>Transports Aigües Amunt (Mat. Aux., Energia i Vehicles)</v>
      </c>
      <c r="N101" s="1" t="e">
        <f t="shared" si="6"/>
        <v>#DIV/0!</v>
      </c>
    </row>
    <row r="102" spans="1:14" x14ac:dyDescent="0.35">
      <c r="A102" s="1">
        <f>CALC_HAC!A102</f>
        <v>101</v>
      </c>
      <c r="B102" s="1" t="str">
        <f>CALC_HAC!B102</f>
        <v>Transport de consumibles i materials auxiliars</v>
      </c>
      <c r="C102" s="1" t="str">
        <f>CALC_HAC!C102</f>
        <v>Transport de consumibles i materials auxiliars Oli (per a màquines) desde 0</v>
      </c>
      <c r="D102" s="1" t="str">
        <f>CALC_HAC!D102</f>
        <v>Transport de consumibles i materials auxiliars</v>
      </c>
      <c r="E102" s="1">
        <f>CALC_HAC!E102</f>
        <v>0</v>
      </c>
      <c r="G102" s="50" t="e">
        <f t="shared" si="9"/>
        <v>#DIV/0!</v>
      </c>
      <c r="H102" s="45" t="e">
        <f>IF(K102=TEXTOS!$H$3,0,IF(F102&gt;0,F102,E102))*G102</f>
        <v>#DIV/0!</v>
      </c>
      <c r="I102" s="1">
        <f>CALC_HAC!I102</f>
        <v>0.50650310759999995</v>
      </c>
      <c r="J102" s="45" t="e">
        <f t="shared" si="10"/>
        <v>#DIV/0!</v>
      </c>
      <c r="K102" s="1" t="str">
        <f>CALC_HAC!L102</f>
        <v>NO</v>
      </c>
      <c r="L102" s="1" t="str">
        <f>CALC_HAC!M102</f>
        <v>TMA</v>
      </c>
      <c r="M102" s="1" t="str">
        <f>TEXTOS!$BH$3</f>
        <v>Transports Aigües Amunt (Mat. Aux., Energia i Vehicles)</v>
      </c>
      <c r="N102" s="1" t="e">
        <f t="shared" si="6"/>
        <v>#DIV/0!</v>
      </c>
    </row>
    <row r="103" spans="1:14" x14ac:dyDescent="0.35">
      <c r="A103" s="1">
        <f>CALC_HAC!A103</f>
        <v>102</v>
      </c>
      <c r="B103" s="1" t="str">
        <f>CALC_HAC!B103</f>
        <v>Transport de consumibles i materials auxiliars</v>
      </c>
      <c r="C103" s="1" t="str">
        <f>CALC_HAC!C103</f>
        <v>Transport de consumibles i materials auxiliars Oxigen (per a oxitall) desde 0</v>
      </c>
      <c r="D103" s="1" t="str">
        <f>CALC_HAC!D103</f>
        <v>Transport de consumibles i materials auxiliars</v>
      </c>
      <c r="E103" s="1">
        <f>CALC_HAC!E103</f>
        <v>0</v>
      </c>
      <c r="G103" s="50" t="e">
        <f t="shared" si="9"/>
        <v>#DIV/0!</v>
      </c>
      <c r="H103" s="45" t="e">
        <f>IF(K103=TEXTOS!$H$3,0,IF(F103&gt;0,F103,E103))*G103</f>
        <v>#DIV/0!</v>
      </c>
      <c r="I103" s="1">
        <f>CALC_HAC!I103</f>
        <v>0.50650310759999995</v>
      </c>
      <c r="J103" s="45" t="e">
        <f t="shared" si="10"/>
        <v>#DIV/0!</v>
      </c>
      <c r="K103" s="1" t="str">
        <f>CALC_HAC!L103</f>
        <v>SI</v>
      </c>
      <c r="L103" s="1" t="str">
        <f>CALC_HAC!M103</f>
        <v>TMA</v>
      </c>
      <c r="M103" s="1" t="str">
        <f>TEXTOS!$BH$3</f>
        <v>Transports Aigües Amunt (Mat. Aux., Energia i Vehicles)</v>
      </c>
      <c r="N103" s="1" t="e">
        <f t="shared" si="6"/>
        <v>#DIV/0!</v>
      </c>
    </row>
    <row r="104" spans="1:14" x14ac:dyDescent="0.35">
      <c r="A104" s="1">
        <f>CALC_HAC!A104</f>
        <v>103</v>
      </c>
      <c r="B104" s="1" t="str">
        <f>CALC_HAC!B104</f>
        <v>Transport de consumibles i materials auxiliars</v>
      </c>
      <c r="C104" s="1" t="str">
        <f>CALC_HAC!C104</f>
        <v>Transport de consumibles i materials auxiliars Acetilè (per a oxitall) desde 0</v>
      </c>
      <c r="D104" s="1" t="str">
        <f>CALC_HAC!D104</f>
        <v>Transport de consumibles i materials auxiliars</v>
      </c>
      <c r="E104" s="1">
        <f>CALC_HAC!E104</f>
        <v>0</v>
      </c>
      <c r="G104" s="50" t="e">
        <f t="shared" si="9"/>
        <v>#DIV/0!</v>
      </c>
      <c r="H104" s="45" t="e">
        <f>IF(K104=TEXTOS!$H$3,0,IF(F104&gt;0,F104,E104))*G104</f>
        <v>#DIV/0!</v>
      </c>
      <c r="I104" s="1">
        <f>CALC_HAC!I104</f>
        <v>0.50650310759999995</v>
      </c>
      <c r="J104" s="45" t="e">
        <f t="shared" si="10"/>
        <v>#DIV/0!</v>
      </c>
      <c r="K104" s="1" t="str">
        <f>CALC_HAC!L104</f>
        <v>SI</v>
      </c>
      <c r="L104" s="1" t="str">
        <f>CALC_HAC!M104</f>
        <v>TMA</v>
      </c>
      <c r="M104" s="1" t="str">
        <f>TEXTOS!$BH$3</f>
        <v>Transports Aigües Amunt (Mat. Aux., Energia i Vehicles)</v>
      </c>
      <c r="N104" s="1" t="e">
        <f t="shared" si="6"/>
        <v>#DIV/0!</v>
      </c>
    </row>
    <row r="105" spans="1:14" x14ac:dyDescent="0.35">
      <c r="A105" s="1">
        <f>CALC_HAC!A105</f>
        <v>104</v>
      </c>
      <c r="B105" s="1" t="str">
        <f>CALC_HAC!B105</f>
        <v>Transport de consumibles i materials auxiliars</v>
      </c>
      <c r="C105" s="1" t="str">
        <f>CALC_HAC!C105</f>
        <v>Transport de consumibles i materials auxiliars Dissolvents desde 0</v>
      </c>
      <c r="D105" s="1" t="str">
        <f>CALC_HAC!D105</f>
        <v>Transport de consumibles i materials auxiliars</v>
      </c>
      <c r="E105" s="1">
        <f>CALC_HAC!E105</f>
        <v>0</v>
      </c>
      <c r="G105" s="50" t="e">
        <f>$E$529</f>
        <v>#DIV/0!</v>
      </c>
      <c r="H105" s="45" t="e">
        <f>IF(K105=TEXTOS!$H$3,0,IF(F105&gt;0,F105,E105))*G105</f>
        <v>#DIV/0!</v>
      </c>
      <c r="I105" s="1">
        <f>CALC_HAC!I105</f>
        <v>0.50650310759999995</v>
      </c>
      <c r="J105" s="45" t="e">
        <f t="shared" si="10"/>
        <v>#DIV/0!</v>
      </c>
      <c r="K105" s="1" t="str">
        <f>CALC_HAC!L105</f>
        <v>SI</v>
      </c>
      <c r="L105" s="1" t="str">
        <f>CALC_HAC!M105</f>
        <v>TMA</v>
      </c>
      <c r="M105" s="1" t="str">
        <f>TEXTOS!$BH$3</f>
        <v>Transports Aigües Amunt (Mat. Aux., Energia i Vehicles)</v>
      </c>
      <c r="N105" s="1" t="e">
        <f t="shared" si="6"/>
        <v>#DIV/0!</v>
      </c>
    </row>
    <row r="106" spans="1:14" x14ac:dyDescent="0.35">
      <c r="A106" s="1">
        <f>CALC_HAC!A106</f>
        <v>105</v>
      </c>
      <c r="B106" s="1" t="str">
        <f>CALC_HAC!B106</f>
        <v>Transport de consumibles i materials auxiliars</v>
      </c>
      <c r="C106" s="1" t="str">
        <f>CALC_HAC!C106</f>
        <v>Transport de consumibles i materials auxiliars Draps desde 0</v>
      </c>
      <c r="D106" s="1" t="str">
        <f>CALC_HAC!D106</f>
        <v>Transport de consumibles i materials auxiliars</v>
      </c>
      <c r="E106" s="1">
        <f>CALC_HAC!E106</f>
        <v>0</v>
      </c>
      <c r="G106" s="50" t="e">
        <f t="shared" ref="G106:G137" si="11">$D$311</f>
        <v>#DIV/0!</v>
      </c>
      <c r="H106" s="45" t="e">
        <f>IF(K106=TEXTOS!$H$3,0,IF(F106&gt;0,F106,E106))*G106</f>
        <v>#DIV/0!</v>
      </c>
      <c r="I106" s="1">
        <f>CALC_HAC!I106</f>
        <v>0.50650310759999995</v>
      </c>
      <c r="J106" s="45" t="e">
        <f t="shared" si="10"/>
        <v>#DIV/0!</v>
      </c>
      <c r="K106" s="1" t="str">
        <f>CALC_HAC!L106</f>
        <v>SI</v>
      </c>
      <c r="L106" s="1" t="str">
        <f>CALC_HAC!M106</f>
        <v>TMA</v>
      </c>
      <c r="M106" s="1" t="str">
        <f>TEXTOS!$BH$3</f>
        <v>Transports Aigües Amunt (Mat. Aux., Energia i Vehicles)</v>
      </c>
      <c r="N106" s="1" t="e">
        <f t="shared" si="6"/>
        <v>#DIV/0!</v>
      </c>
    </row>
    <row r="107" spans="1:14" x14ac:dyDescent="0.35">
      <c r="A107" s="1">
        <f>CALC_HAC!A107</f>
        <v>106</v>
      </c>
      <c r="B107" s="1" t="str">
        <f>CALC_HAC!B107</f>
        <v>Transport de consumibles i materials auxiliars</v>
      </c>
      <c r="C107" s="1" t="str">
        <f>CALC_HAC!C107</f>
        <v>Transport de consumibles i materials auxiliars Sepiolita desde 0</v>
      </c>
      <c r="D107" s="1" t="str">
        <f>CALC_HAC!D107</f>
        <v>Transport de consumibles i materials auxiliars</v>
      </c>
      <c r="E107" s="1">
        <f>CALC_HAC!E107</f>
        <v>0</v>
      </c>
      <c r="G107" s="50" t="e">
        <f t="shared" si="11"/>
        <v>#DIV/0!</v>
      </c>
      <c r="H107" s="45" t="e">
        <f>IF(K107=TEXTOS!$H$3,0,IF(F107&gt;0,F107,E107))*G107</f>
        <v>#DIV/0!</v>
      </c>
      <c r="I107" s="1">
        <f>CALC_HAC!I107</f>
        <v>0.50650310759999995</v>
      </c>
      <c r="J107" s="45" t="e">
        <f t="shared" si="10"/>
        <v>#DIV/0!</v>
      </c>
      <c r="K107" s="1" t="str">
        <f>CALC_HAC!L107</f>
        <v>SI</v>
      </c>
      <c r="L107" s="1" t="str">
        <f>CALC_HAC!M107</f>
        <v>TMA</v>
      </c>
      <c r="M107" s="1" t="str">
        <f>TEXTOS!$BH$3</f>
        <v>Transports Aigües Amunt (Mat. Aux., Energia i Vehicles)</v>
      </c>
      <c r="N107" s="1" t="e">
        <f t="shared" si="6"/>
        <v>#DIV/0!</v>
      </c>
    </row>
    <row r="108" spans="1:14" x14ac:dyDescent="0.35">
      <c r="A108" s="1">
        <f>CALC_HAC!A108</f>
        <v>107</v>
      </c>
      <c r="B108" s="1" t="str">
        <f>CALC_HAC!B108</f>
        <v>Transport de consumibles i materials auxiliars</v>
      </c>
      <c r="C108" s="1" t="str">
        <f>CALC_HAC!C108</f>
        <v>Transport de consumibles i materials auxiliars Consumible 0 desde 0</v>
      </c>
      <c r="D108" s="1" t="str">
        <f>CALC_HAC!D108</f>
        <v>Transport de consumibles i materials auxiliars</v>
      </c>
      <c r="E108" s="1">
        <f>CALC_HAC!E108</f>
        <v>0</v>
      </c>
      <c r="G108" s="50" t="e">
        <f t="shared" si="11"/>
        <v>#DIV/0!</v>
      </c>
      <c r="H108" s="45" t="e">
        <f>IF(K108=TEXTOS!$H$3,0,IF(F108&gt;0,F108,E108))*G108</f>
        <v>#DIV/0!</v>
      </c>
      <c r="I108" s="1">
        <f>CALC_HAC!I108</f>
        <v>0.50650310759999995</v>
      </c>
      <c r="J108" s="45" t="e">
        <f t="shared" si="10"/>
        <v>#DIV/0!</v>
      </c>
      <c r="K108" s="1" t="str">
        <f>CALC_HAC!L108</f>
        <v>SI</v>
      </c>
      <c r="L108" s="1" t="str">
        <f>CALC_HAC!M108</f>
        <v>TMA</v>
      </c>
      <c r="M108" s="1" t="str">
        <f>TEXTOS!$BH$3</f>
        <v>Transports Aigües Amunt (Mat. Aux., Energia i Vehicles)</v>
      </c>
      <c r="N108" s="1" t="e">
        <f t="shared" si="6"/>
        <v>#DIV/0!</v>
      </c>
    </row>
    <row r="109" spans="1:14" x14ac:dyDescent="0.35">
      <c r="A109" s="1">
        <f>CALC_HAC!A109</f>
        <v>108</v>
      </c>
      <c r="B109" s="1" t="str">
        <f>CALC_HAC!B109</f>
        <v>Transport de consumibles i materials auxiliars</v>
      </c>
      <c r="C109" s="1" t="str">
        <f>CALC_HAC!C109</f>
        <v>Transport de consumibles i materials auxiliars Consumible 0 desde 0</v>
      </c>
      <c r="D109" s="1" t="str">
        <f>CALC_HAC!D109</f>
        <v>Transport de consumibles i materials auxiliars</v>
      </c>
      <c r="E109" s="1">
        <f>CALC_HAC!E109</f>
        <v>0</v>
      </c>
      <c r="G109" s="50" t="e">
        <f t="shared" si="11"/>
        <v>#DIV/0!</v>
      </c>
      <c r="H109" s="45" t="e">
        <f>IF(K109=TEXTOS!$H$3,0,IF(F109&gt;0,F109,E109))*G109</f>
        <v>#DIV/0!</v>
      </c>
      <c r="I109" s="1">
        <f>CALC_HAC!I109</f>
        <v>0.50650310759999995</v>
      </c>
      <c r="J109" s="45" t="e">
        <f t="shared" si="10"/>
        <v>#DIV/0!</v>
      </c>
      <c r="K109" s="1" t="str">
        <f>CALC_HAC!L109</f>
        <v>SI</v>
      </c>
      <c r="L109" s="1" t="str">
        <f>CALC_HAC!M109</f>
        <v>TMA</v>
      </c>
      <c r="M109" s="1" t="str">
        <f>TEXTOS!$BH$3</f>
        <v>Transports Aigües Amunt (Mat. Aux., Energia i Vehicles)</v>
      </c>
      <c r="N109" s="1" t="e">
        <f t="shared" si="6"/>
        <v>#DIV/0!</v>
      </c>
    </row>
    <row r="110" spans="1:14" x14ac:dyDescent="0.35">
      <c r="A110" s="1">
        <f>CALC_HAC!A110</f>
        <v>109</v>
      </c>
      <c r="B110" s="1" t="str">
        <f>CALC_HAC!B110</f>
        <v>Transport de consumibles i materials auxiliars</v>
      </c>
      <c r="C110" s="1" t="str">
        <f>CALC_HAC!C110</f>
        <v>Transport de consumibles i materials auxiliars Consumible 0 desde 0</v>
      </c>
      <c r="D110" s="1" t="str">
        <f>CALC_HAC!D110</f>
        <v>Transport de consumibles i materials auxiliars</v>
      </c>
      <c r="E110" s="1">
        <f>CALC_HAC!E110</f>
        <v>0</v>
      </c>
      <c r="G110" s="50" t="e">
        <f t="shared" si="11"/>
        <v>#DIV/0!</v>
      </c>
      <c r="H110" s="45" t="e">
        <f>IF(K110=TEXTOS!$H$3,0,IF(F110&gt;0,F110,E110))*G110</f>
        <v>#DIV/0!</v>
      </c>
      <c r="I110" s="1">
        <f>CALC_HAC!I110</f>
        <v>0.50650310759999995</v>
      </c>
      <c r="J110" s="45" t="e">
        <f t="shared" si="10"/>
        <v>#DIV/0!</v>
      </c>
      <c r="K110" s="1" t="str">
        <f>CALC_HAC!L110</f>
        <v>SI</v>
      </c>
      <c r="L110" s="1" t="str">
        <f>CALC_HAC!M110</f>
        <v>TMA</v>
      </c>
      <c r="M110" s="1" t="str">
        <f>TEXTOS!$BH$3</f>
        <v>Transports Aigües Amunt (Mat. Aux., Energia i Vehicles)</v>
      </c>
      <c r="N110" s="1" t="e">
        <f t="shared" si="6"/>
        <v>#DIV/0!</v>
      </c>
    </row>
    <row r="111" spans="1:14" x14ac:dyDescent="0.35">
      <c r="A111" s="1">
        <f>CALC_HAC!A111</f>
        <v>110</v>
      </c>
      <c r="B111" s="1" t="str">
        <f>CALC_HAC!B111</f>
        <v>Transport de consumibles i materials auxiliars</v>
      </c>
      <c r="C111" s="1" t="str">
        <f>CALC_HAC!C111</f>
        <v>Transport de consumibles i materials auxiliars Consumible 0 desde 0</v>
      </c>
      <c r="D111" s="1" t="str">
        <f>CALC_HAC!D111</f>
        <v>Transport de consumibles i materials auxiliars</v>
      </c>
      <c r="E111" s="1">
        <f>CALC_HAC!E111</f>
        <v>0</v>
      </c>
      <c r="G111" s="50" t="e">
        <f t="shared" si="11"/>
        <v>#DIV/0!</v>
      </c>
      <c r="H111" s="45" t="e">
        <f>IF(K111=TEXTOS!$H$3,0,IF(F111&gt;0,F111,E111))*G111</f>
        <v>#DIV/0!</v>
      </c>
      <c r="I111" s="1">
        <f>CALC_HAC!I111</f>
        <v>0.50650310759999995</v>
      </c>
      <c r="J111" s="45" t="e">
        <f t="shared" si="10"/>
        <v>#DIV/0!</v>
      </c>
      <c r="K111" s="1" t="str">
        <f>CALC_HAC!L111</f>
        <v>SI</v>
      </c>
      <c r="L111" s="1" t="str">
        <f>CALC_HAC!M111</f>
        <v>TMA</v>
      </c>
      <c r="M111" s="1" t="str">
        <f>TEXTOS!$BH$3</f>
        <v>Transports Aigües Amunt (Mat. Aux., Energia i Vehicles)</v>
      </c>
      <c r="N111" s="1" t="e">
        <f t="shared" si="6"/>
        <v>#DIV/0!</v>
      </c>
    </row>
    <row r="112" spans="1:14" x14ac:dyDescent="0.35">
      <c r="A112" s="1">
        <f>CALC_HAC!A112</f>
        <v>111</v>
      </c>
      <c r="B112" s="1" t="str">
        <f>CALC_HAC!B112</f>
        <v>Transport d'energia</v>
      </c>
      <c r="C112" s="1" t="str">
        <f>CALC_HAC!C112</f>
        <v>Transport d'energia Dièsel per a grup electrogen desde 0</v>
      </c>
      <c r="D112" s="1" t="str">
        <f>CALC_HAC!D112</f>
        <v>Transport d'energia</v>
      </c>
      <c r="E112" s="1">
        <f>CALC_HAC!E112</f>
        <v>0</v>
      </c>
      <c r="G112" s="50" t="e">
        <f t="shared" si="11"/>
        <v>#DIV/0!</v>
      </c>
      <c r="H112" s="45" t="e">
        <f>IF(K112=TEXTOS!$H$3,0,IF(F112&gt;0,F112,E112))*G112</f>
        <v>#DIV/0!</v>
      </c>
      <c r="I112" s="1">
        <f>CALC_HAC!I112</f>
        <v>0.21259241370000001</v>
      </c>
      <c r="J112" s="45" t="e">
        <f t="shared" si="10"/>
        <v>#DIV/0!</v>
      </c>
      <c r="K112" s="1" t="str">
        <f>CALC_HAC!L112</f>
        <v>SI</v>
      </c>
      <c r="L112" s="1" t="str">
        <f>CALC_HAC!M112</f>
        <v>TEN-GRU</v>
      </c>
      <c r="M112" s="1" t="str">
        <f>TEXTOS!$BH$3</f>
        <v>Transports Aigües Amunt (Mat. Aux., Energia i Vehicles)</v>
      </c>
      <c r="N112" s="1" t="e">
        <f t="shared" si="6"/>
        <v>#DIV/0!</v>
      </c>
    </row>
    <row r="113" spans="1:14" x14ac:dyDescent="0.35">
      <c r="A113" s="1">
        <f>CALC_HAC!A113</f>
        <v>112</v>
      </c>
      <c r="B113" s="1" t="str">
        <f>CALC_HAC!B113</f>
        <v>Transport d'energia</v>
      </c>
      <c r="C113" s="1" t="str">
        <f>CALC_HAC!C113</f>
        <v>Transport d'energia Dièsel per a grup electrogen desde 0</v>
      </c>
      <c r="D113" s="1" t="str">
        <f>CALC_HAC!D113</f>
        <v>Transport d'energia</v>
      </c>
      <c r="E113" s="1">
        <f>CALC_HAC!E113</f>
        <v>0</v>
      </c>
      <c r="G113" s="50" t="e">
        <f t="shared" si="11"/>
        <v>#DIV/0!</v>
      </c>
      <c r="H113" s="45" t="e">
        <f>IF(K113=TEXTOS!$H$3,0,IF(F113&gt;0,F113,E113))*G113</f>
        <v>#DIV/0!</v>
      </c>
      <c r="I113" s="1">
        <f>CALC_HAC!I113</f>
        <v>0.21259241370000001</v>
      </c>
      <c r="J113" s="45" t="e">
        <f t="shared" si="10"/>
        <v>#DIV/0!</v>
      </c>
      <c r="K113" s="1" t="str">
        <f>CALC_HAC!L113</f>
        <v>SI</v>
      </c>
      <c r="L113" s="1" t="str">
        <f>CALC_HAC!M113</f>
        <v>TEN-GRU</v>
      </c>
      <c r="M113" s="1" t="str">
        <f>TEXTOS!$BH$3</f>
        <v>Transports Aigües Amunt (Mat. Aux., Energia i Vehicles)</v>
      </c>
      <c r="N113" s="1" t="e">
        <f t="shared" si="6"/>
        <v>#DIV/0!</v>
      </c>
    </row>
    <row r="114" spans="1:14" x14ac:dyDescent="0.35">
      <c r="A114" s="1">
        <f>CALC_HAC!A114</f>
        <v>113</v>
      </c>
      <c r="B114" s="1" t="str">
        <f>CALC_HAC!B114</f>
        <v>Transport d'energia</v>
      </c>
      <c r="C114" s="1" t="str">
        <f>CALC_HAC!C114</f>
        <v>Transport d'energia Dièsel per a grup electrogen desde 0</v>
      </c>
      <c r="D114" s="1" t="str">
        <f>CALC_HAC!D114</f>
        <v>Transport d'energia</v>
      </c>
      <c r="E114" s="1">
        <f>CALC_HAC!E114</f>
        <v>0</v>
      </c>
      <c r="G114" s="50" t="e">
        <f t="shared" si="11"/>
        <v>#DIV/0!</v>
      </c>
      <c r="H114" s="45" t="e">
        <f>IF(K114=TEXTOS!$H$3,0,IF(F114&gt;0,F114,E114))*G114</f>
        <v>#DIV/0!</v>
      </c>
      <c r="I114" s="1">
        <f>CALC_HAC!I114</f>
        <v>0.21259241370000001</v>
      </c>
      <c r="J114" s="45" t="e">
        <f t="shared" si="10"/>
        <v>#DIV/0!</v>
      </c>
      <c r="K114" s="1" t="str">
        <f>CALC_HAC!L114</f>
        <v>SI</v>
      </c>
      <c r="L114" s="1" t="str">
        <f>CALC_HAC!M114</f>
        <v>TEN-GRU</v>
      </c>
      <c r="M114" s="1" t="str">
        <f>TEXTOS!$BH$3</f>
        <v>Transports Aigües Amunt (Mat. Aux., Energia i Vehicles)</v>
      </c>
      <c r="N114" s="1" t="e">
        <f t="shared" si="6"/>
        <v>#DIV/0!</v>
      </c>
    </row>
    <row r="115" spans="1:14" x14ac:dyDescent="0.35">
      <c r="A115" s="1">
        <f>CALC_HAC!A115</f>
        <v>114</v>
      </c>
      <c r="B115" s="1" t="str">
        <f>CALC_HAC!B115</f>
        <v>Transport d'energia</v>
      </c>
      <c r="C115" s="1" t="str">
        <f>CALC_HAC!C115</f>
        <v>Transport d'energia Dièsel per a grup electrogen desde 0</v>
      </c>
      <c r="D115" s="1" t="str">
        <f>CALC_HAC!D115</f>
        <v>Transport d'energia</v>
      </c>
      <c r="E115" s="1">
        <f>CALC_HAC!E115</f>
        <v>0</v>
      </c>
      <c r="G115" s="50" t="e">
        <f t="shared" si="11"/>
        <v>#DIV/0!</v>
      </c>
      <c r="H115" s="45" t="e">
        <f>IF(K115=TEXTOS!$H$3,0,IF(F115&gt;0,F115,E115))*G115</f>
        <v>#DIV/0!</v>
      </c>
      <c r="I115" s="1">
        <f>CALC_HAC!I115</f>
        <v>0.21259241370000001</v>
      </c>
      <c r="J115" s="45" t="e">
        <f t="shared" si="10"/>
        <v>#DIV/0!</v>
      </c>
      <c r="K115" s="1" t="str">
        <f>CALC_HAC!L115</f>
        <v>SI</v>
      </c>
      <c r="L115" s="1" t="str">
        <f>CALC_HAC!M115</f>
        <v>TEN-GRU</v>
      </c>
      <c r="M115" s="1" t="str">
        <f>TEXTOS!$BH$3</f>
        <v>Transports Aigües Amunt (Mat. Aux., Energia i Vehicles)</v>
      </c>
      <c r="N115" s="1" t="e">
        <f t="shared" si="6"/>
        <v>#DIV/0!</v>
      </c>
    </row>
    <row r="116" spans="1:14" x14ac:dyDescent="0.35">
      <c r="A116" s="1">
        <f>CALC_HAC!A116</f>
        <v>115</v>
      </c>
      <c r="B116" s="1" t="str">
        <f>CALC_HAC!B116</f>
        <v>Transport d'energia</v>
      </c>
      <c r="C116" s="1" t="str">
        <f>CALC_HAC!C116</f>
        <v>Transport d'energia Dièsel per a carretilles desde 0</v>
      </c>
      <c r="D116" s="1" t="str">
        <f>CALC_HAC!D116</f>
        <v>Transport d'energia</v>
      </c>
      <c r="E116" s="1">
        <f>CALC_HAC!E116</f>
        <v>0</v>
      </c>
      <c r="G116" s="50" t="e">
        <f t="shared" si="11"/>
        <v>#DIV/0!</v>
      </c>
      <c r="H116" s="45" t="e">
        <f>IF(K116=TEXTOS!$H$3,0,IF(F116&gt;0,F116,E116))*G116</f>
        <v>#DIV/0!</v>
      </c>
      <c r="I116" s="1">
        <f>CALC_HAC!I116</f>
        <v>0.21259241370000001</v>
      </c>
      <c r="J116" s="45" t="e">
        <f t="shared" si="10"/>
        <v>#DIV/0!</v>
      </c>
      <c r="K116" s="1" t="str">
        <f>CALC_HAC!L116</f>
        <v>SI</v>
      </c>
      <c r="L116" s="1" t="str">
        <f>CALC_HAC!M116</f>
        <v>TEN-CAR</v>
      </c>
      <c r="M116" s="1" t="str">
        <f>TEXTOS!$BH$3</f>
        <v>Transports Aigües Amunt (Mat. Aux., Energia i Vehicles)</v>
      </c>
      <c r="N116" s="1" t="e">
        <f t="shared" si="6"/>
        <v>#DIV/0!</v>
      </c>
    </row>
    <row r="117" spans="1:14" x14ac:dyDescent="0.35">
      <c r="A117" s="1">
        <f>CALC_HAC!A117</f>
        <v>116</v>
      </c>
      <c r="B117" s="1" t="str">
        <f>CALC_HAC!B117</f>
        <v>Transport d'energia</v>
      </c>
      <c r="C117" s="1" t="str">
        <f>CALC_HAC!C117</f>
        <v>Transport d'energia Dièsel per a carretilles desde 0</v>
      </c>
      <c r="D117" s="1" t="str">
        <f>CALC_HAC!D117</f>
        <v>Transport d'energia</v>
      </c>
      <c r="E117" s="1">
        <f>CALC_HAC!E117</f>
        <v>0</v>
      </c>
      <c r="G117" s="50" t="e">
        <f t="shared" si="11"/>
        <v>#DIV/0!</v>
      </c>
      <c r="H117" s="45" t="e">
        <f>IF(K117=TEXTOS!$H$3,0,IF(F117&gt;0,F117,E117))*G117</f>
        <v>#DIV/0!</v>
      </c>
      <c r="I117" s="1">
        <f>CALC_HAC!I117</f>
        <v>0.21259241370000001</v>
      </c>
      <c r="J117" s="45" t="e">
        <f t="shared" si="10"/>
        <v>#DIV/0!</v>
      </c>
      <c r="K117" s="1" t="str">
        <f>CALC_HAC!L117</f>
        <v>SI</v>
      </c>
      <c r="L117" s="1" t="str">
        <f>CALC_HAC!M117</f>
        <v>TEN-CAR</v>
      </c>
      <c r="M117" s="1" t="str">
        <f>TEXTOS!$BH$3</f>
        <v>Transports Aigües Amunt (Mat. Aux., Energia i Vehicles)</v>
      </c>
      <c r="N117" s="1" t="e">
        <f t="shared" si="6"/>
        <v>#DIV/0!</v>
      </c>
    </row>
    <row r="118" spans="1:14" x14ac:dyDescent="0.35">
      <c r="A118" s="1">
        <f>CALC_HAC!A118</f>
        <v>117</v>
      </c>
      <c r="B118" s="1" t="str">
        <f>CALC_HAC!B118</f>
        <v>Transport d'energia</v>
      </c>
      <c r="C118" s="1" t="str">
        <f>CALC_HAC!C118</f>
        <v>Transport d'energia Dièsel per a carretilles desde 0</v>
      </c>
      <c r="D118" s="1" t="str">
        <f>CALC_HAC!D118</f>
        <v>Transport d'energia</v>
      </c>
      <c r="E118" s="1">
        <f>CALC_HAC!E118</f>
        <v>0</v>
      </c>
      <c r="G118" s="50" t="e">
        <f t="shared" si="11"/>
        <v>#DIV/0!</v>
      </c>
      <c r="H118" s="45" t="e">
        <f>IF(K118=TEXTOS!$H$3,0,IF(F118&gt;0,F118,E118))*G118</f>
        <v>#DIV/0!</v>
      </c>
      <c r="I118" s="1">
        <f>CALC_HAC!I118</f>
        <v>0.21259241370000001</v>
      </c>
      <c r="J118" s="45" t="e">
        <f t="shared" si="10"/>
        <v>#DIV/0!</v>
      </c>
      <c r="K118" s="1" t="str">
        <f>CALC_HAC!L118</f>
        <v>SI</v>
      </c>
      <c r="L118" s="1" t="str">
        <f>CALC_HAC!M118</f>
        <v>TEN-CAR</v>
      </c>
      <c r="M118" s="1" t="str">
        <f>TEXTOS!$BH$3</f>
        <v>Transports Aigües Amunt (Mat. Aux., Energia i Vehicles)</v>
      </c>
      <c r="N118" s="1" t="e">
        <f t="shared" si="6"/>
        <v>#DIV/0!</v>
      </c>
    </row>
    <row r="119" spans="1:14" x14ac:dyDescent="0.35">
      <c r="A119" s="1">
        <f>CALC_HAC!A119</f>
        <v>118</v>
      </c>
      <c r="B119" s="1" t="str">
        <f>CALC_HAC!B119</f>
        <v>Transport d'energia</v>
      </c>
      <c r="C119" s="1" t="str">
        <f>CALC_HAC!C119</f>
        <v>Transport d'energia Dièsel per a carretilles desde 0</v>
      </c>
      <c r="D119" s="1" t="str">
        <f>CALC_HAC!D119</f>
        <v>Transport d'energia</v>
      </c>
      <c r="E119" s="1">
        <f>CALC_HAC!E119</f>
        <v>0</v>
      </c>
      <c r="G119" s="50" t="e">
        <f t="shared" si="11"/>
        <v>#DIV/0!</v>
      </c>
      <c r="H119" s="45" t="e">
        <f>IF(K119=TEXTOS!$H$3,0,IF(F119&gt;0,F119,E119))*G119</f>
        <v>#DIV/0!</v>
      </c>
      <c r="I119" s="1">
        <f>CALC_HAC!I119</f>
        <v>0.21259241370000001</v>
      </c>
      <c r="J119" s="45" t="e">
        <f t="shared" si="10"/>
        <v>#DIV/0!</v>
      </c>
      <c r="K119" s="1" t="str">
        <f>CALC_HAC!L119</f>
        <v>SI</v>
      </c>
      <c r="L119" s="1" t="str">
        <f>CALC_HAC!M119</f>
        <v>TEN-CAR</v>
      </c>
      <c r="M119" s="1" t="str">
        <f>TEXTOS!$BH$3</f>
        <v>Transports Aigües Amunt (Mat. Aux., Energia i Vehicles)</v>
      </c>
      <c r="N119" s="1" t="e">
        <f t="shared" si="6"/>
        <v>#DIV/0!</v>
      </c>
    </row>
    <row r="120" spans="1:14" x14ac:dyDescent="0.35">
      <c r="A120" s="1">
        <f>CALC_HAC!A120</f>
        <v>119</v>
      </c>
      <c r="B120" s="1" t="str">
        <f>CALC_HAC!B120</f>
        <v>Transport d'energia</v>
      </c>
      <c r="C120" s="1" t="str">
        <f>CALC_HAC!C120</f>
        <v>Transport d'energia Combustible per a vehicles d'empresa desde 0</v>
      </c>
      <c r="D120" s="1" t="str">
        <f>CALC_HAC!D120</f>
        <v>Transport d'energia</v>
      </c>
      <c r="E120" s="1">
        <f>CALC_HAC!E120</f>
        <v>0</v>
      </c>
      <c r="G120" s="50" t="e">
        <f t="shared" si="11"/>
        <v>#DIV/0!</v>
      </c>
      <c r="H120" s="45" t="e">
        <f>IF(K120=TEXTOS!$H$3,0,IF(F120&gt;0,F120,E120))*G120</f>
        <v>#DIV/0!</v>
      </c>
      <c r="I120" s="1">
        <f>CALC_HAC!I120</f>
        <v>0.21259241370000001</v>
      </c>
      <c r="J120" s="45" t="e">
        <f t="shared" si="10"/>
        <v>#DIV/0!</v>
      </c>
      <c r="K120" s="1" t="str">
        <f>CALC_HAC!L120</f>
        <v>SI</v>
      </c>
      <c r="L120" s="1" t="str">
        <f>CALC_HAC!M120</f>
        <v>TEN-VEH</v>
      </c>
      <c r="M120" s="1" t="str">
        <f>TEXTOS!$BH$3</f>
        <v>Transports Aigües Amunt (Mat. Aux., Energia i Vehicles)</v>
      </c>
      <c r="N120" s="1" t="e">
        <f t="shared" si="6"/>
        <v>#DIV/0!</v>
      </c>
    </row>
    <row r="121" spans="1:14" x14ac:dyDescent="0.35">
      <c r="A121" s="1">
        <f>CALC_HAC!A121</f>
        <v>120</v>
      </c>
      <c r="B121" s="1" t="str">
        <f>CALC_HAC!B121</f>
        <v>Transport d'energia</v>
      </c>
      <c r="C121" s="1" t="str">
        <f>CALC_HAC!C121</f>
        <v>Transport d'energia Combustible per a vehicles d'empresa desde 0</v>
      </c>
      <c r="D121" s="1" t="str">
        <f>CALC_HAC!D121</f>
        <v>Transport d'energia</v>
      </c>
      <c r="E121" s="1">
        <f>CALC_HAC!E121</f>
        <v>0</v>
      </c>
      <c r="G121" s="50" t="e">
        <f t="shared" si="11"/>
        <v>#DIV/0!</v>
      </c>
      <c r="H121" s="45" t="e">
        <f>IF(K121=TEXTOS!$H$3,0,IF(F121&gt;0,F121,E121))*G121</f>
        <v>#DIV/0!</v>
      </c>
      <c r="I121" s="1">
        <f>CALC_HAC!I121</f>
        <v>0.21259241370000001</v>
      </c>
      <c r="J121" s="45" t="e">
        <f t="shared" si="10"/>
        <v>#DIV/0!</v>
      </c>
      <c r="K121" s="1" t="str">
        <f>CALC_HAC!L121</f>
        <v>SI</v>
      </c>
      <c r="L121" s="1" t="str">
        <f>CALC_HAC!M121</f>
        <v>TEN-VEH</v>
      </c>
      <c r="M121" s="1" t="str">
        <f>TEXTOS!$BH$3</f>
        <v>Transports Aigües Amunt (Mat. Aux., Energia i Vehicles)</v>
      </c>
      <c r="N121" s="1" t="e">
        <f t="shared" si="6"/>
        <v>#DIV/0!</v>
      </c>
    </row>
    <row r="122" spans="1:14" x14ac:dyDescent="0.35">
      <c r="A122" s="1">
        <f>CALC_HAC!A122</f>
        <v>121</v>
      </c>
      <c r="B122" s="1" t="str">
        <f>CALC_HAC!B122</f>
        <v>Transport d'energia</v>
      </c>
      <c r="C122" s="1" t="str">
        <f>CALC_HAC!C122</f>
        <v>Transport d'energia Combustible per a vehicles d'empresa desde 0</v>
      </c>
      <c r="D122" s="1" t="str">
        <f>CALC_HAC!D122</f>
        <v>Transport d'energia</v>
      </c>
      <c r="E122" s="1">
        <f>CALC_HAC!E122</f>
        <v>0</v>
      </c>
      <c r="G122" s="50" t="e">
        <f t="shared" si="11"/>
        <v>#DIV/0!</v>
      </c>
      <c r="H122" s="45" t="e">
        <f>IF(K122=TEXTOS!$H$3,0,IF(F122&gt;0,F122,E122))*G122</f>
        <v>#DIV/0!</v>
      </c>
      <c r="I122" s="1">
        <f>CALC_HAC!I122</f>
        <v>0.21259241370000001</v>
      </c>
      <c r="J122" s="45" t="e">
        <f t="shared" si="10"/>
        <v>#DIV/0!</v>
      </c>
      <c r="K122" s="1" t="str">
        <f>CALC_HAC!L122</f>
        <v>SI</v>
      </c>
      <c r="L122" s="1" t="str">
        <f>CALC_HAC!M122</f>
        <v>TEN-VEH</v>
      </c>
      <c r="M122" s="1" t="str">
        <f>TEXTOS!$BH$3</f>
        <v>Transports Aigües Amunt (Mat. Aux., Energia i Vehicles)</v>
      </c>
      <c r="N122" s="1" t="e">
        <f t="shared" si="6"/>
        <v>#DIV/0!</v>
      </c>
    </row>
    <row r="123" spans="1:14" x14ac:dyDescent="0.35">
      <c r="A123" s="1">
        <f>CALC_HAC!A123</f>
        <v>122</v>
      </c>
      <c r="B123" s="1" t="str">
        <f>CALC_HAC!B123</f>
        <v>Transport d'energia</v>
      </c>
      <c r="C123" s="1" t="str">
        <f>CALC_HAC!C123</f>
        <v>Transport d'energia Combustible per a vehicles d'empresa desde 0</v>
      </c>
      <c r="D123" s="1" t="str">
        <f>CALC_HAC!D123</f>
        <v>Transport d'energia</v>
      </c>
      <c r="E123" s="1">
        <f>CALC_HAC!E123</f>
        <v>0</v>
      </c>
      <c r="G123" s="50" t="e">
        <f t="shared" si="11"/>
        <v>#DIV/0!</v>
      </c>
      <c r="H123" s="45" t="e">
        <f>IF(K123=TEXTOS!$H$3,0,IF(F123&gt;0,F123,E123))*G123</f>
        <v>#DIV/0!</v>
      </c>
      <c r="I123" s="1">
        <f>CALC_HAC!I123</f>
        <v>0.21259241370000001</v>
      </c>
      <c r="J123" s="45" t="e">
        <f t="shared" si="10"/>
        <v>#DIV/0!</v>
      </c>
      <c r="K123" s="1" t="str">
        <f>CALC_HAC!L123</f>
        <v>SI</v>
      </c>
      <c r="L123" s="1" t="str">
        <f>CALC_HAC!M123</f>
        <v>TEN-VEH</v>
      </c>
      <c r="M123" s="1" t="str">
        <f>TEXTOS!$BH$3</f>
        <v>Transports Aigües Amunt (Mat. Aux., Energia i Vehicles)</v>
      </c>
      <c r="N123" s="1" t="e">
        <f t="shared" si="6"/>
        <v>#DIV/0!</v>
      </c>
    </row>
    <row r="124" spans="1:14" x14ac:dyDescent="0.35">
      <c r="A124" s="1">
        <f>CALC_HAC!A124</f>
        <v>123</v>
      </c>
      <c r="B124" s="1" t="str">
        <f>CALC_HAC!B124</f>
        <v>Transport d'energia</v>
      </c>
      <c r="C124" s="1" t="str">
        <f>CALC_HAC!C124</f>
        <v>Transport d'energia Combustible per a vehicles d'empresa desde 0</v>
      </c>
      <c r="D124" s="1" t="str">
        <f>CALC_HAC!D124</f>
        <v>Transport d'energia</v>
      </c>
      <c r="E124" s="1">
        <f>CALC_HAC!E124</f>
        <v>0</v>
      </c>
      <c r="G124" s="50" t="e">
        <f t="shared" si="11"/>
        <v>#DIV/0!</v>
      </c>
      <c r="H124" s="45" t="e">
        <f>IF(K124=TEXTOS!$H$3,0,IF(F124&gt;0,F124,E124))*G124</f>
        <v>#DIV/0!</v>
      </c>
      <c r="I124" s="1">
        <f>CALC_HAC!I124</f>
        <v>0.21259241370000001</v>
      </c>
      <c r="J124" s="45" t="e">
        <f t="shared" si="10"/>
        <v>#DIV/0!</v>
      </c>
      <c r="K124" s="1" t="str">
        <f>CALC_HAC!L124</f>
        <v>SI</v>
      </c>
      <c r="L124" s="1" t="str">
        <f>CALC_HAC!M124</f>
        <v>TEN-VEH</v>
      </c>
      <c r="M124" s="1" t="str">
        <f>TEXTOS!$BH$3</f>
        <v>Transports Aigües Amunt (Mat. Aux., Energia i Vehicles)</v>
      </c>
      <c r="N124" s="1" t="e">
        <f t="shared" si="6"/>
        <v>#DIV/0!</v>
      </c>
    </row>
    <row r="125" spans="1:14" x14ac:dyDescent="0.35">
      <c r="A125" s="1">
        <f>CALC_HAC!A125</f>
        <v>124</v>
      </c>
      <c r="B125" s="1" t="str">
        <f>CALC_HAC!B125</f>
        <v>Transport d'energia</v>
      </c>
      <c r="C125" s="1" t="str">
        <f>CALC_HAC!C125</f>
        <v>Transport d'energia Combustible per a vehicles d'empresa desde 0</v>
      </c>
      <c r="D125" s="1" t="str">
        <f>CALC_HAC!D125</f>
        <v>Transport d'energia</v>
      </c>
      <c r="E125" s="1">
        <f>CALC_HAC!E125</f>
        <v>0</v>
      </c>
      <c r="G125" s="50" t="e">
        <f t="shared" si="11"/>
        <v>#DIV/0!</v>
      </c>
      <c r="H125" s="45" t="e">
        <f>IF(K125=TEXTOS!$H$3,0,IF(F125&gt;0,F125,E125))*G125</f>
        <v>#DIV/0!</v>
      </c>
      <c r="I125" s="1">
        <f>CALC_HAC!I125</f>
        <v>0.21259241370000001</v>
      </c>
      <c r="J125" s="45" t="e">
        <f t="shared" si="10"/>
        <v>#DIV/0!</v>
      </c>
      <c r="K125" s="1" t="str">
        <f>CALC_HAC!L125</f>
        <v>SI</v>
      </c>
      <c r="L125" s="1" t="str">
        <f>CALC_HAC!M125</f>
        <v>TEN-VEH</v>
      </c>
      <c r="M125" s="1" t="str">
        <f>TEXTOS!$BH$3</f>
        <v>Transports Aigües Amunt (Mat. Aux., Energia i Vehicles)</v>
      </c>
      <c r="N125" s="1" t="e">
        <f t="shared" si="6"/>
        <v>#DIV/0!</v>
      </c>
    </row>
    <row r="126" spans="1:14" x14ac:dyDescent="0.35">
      <c r="A126" s="1">
        <f>CALC_HAC!A126</f>
        <v>125</v>
      </c>
      <c r="B126" s="1" t="str">
        <f>CALC_HAC!B126</f>
        <v>Transport d'energia</v>
      </c>
      <c r="C126" s="1" t="str">
        <f>CALC_HAC!C126</f>
        <v>Transport d'energia Combustible per a vehicles d'empresa desde 0</v>
      </c>
      <c r="D126" s="1" t="str">
        <f>CALC_HAC!D126</f>
        <v>Transport d'energia</v>
      </c>
      <c r="E126" s="1">
        <f>CALC_HAC!E126</f>
        <v>0</v>
      </c>
      <c r="G126" s="50" t="e">
        <f t="shared" si="11"/>
        <v>#DIV/0!</v>
      </c>
      <c r="H126" s="45" t="e">
        <f>IF(K126=TEXTOS!$H$3,0,IF(F126&gt;0,F126,E126))*G126</f>
        <v>#DIV/0!</v>
      </c>
      <c r="I126" s="1">
        <f>CALC_HAC!I126</f>
        <v>0.21259241370000001</v>
      </c>
      <c r="J126" s="45" t="e">
        <f t="shared" si="10"/>
        <v>#DIV/0!</v>
      </c>
      <c r="K126" s="1" t="str">
        <f>CALC_HAC!L126</f>
        <v>SI</v>
      </c>
      <c r="L126" s="1" t="str">
        <f>CALC_HAC!M126</f>
        <v>TEN-VEH</v>
      </c>
      <c r="M126" s="1" t="str">
        <f>TEXTOS!$BH$3</f>
        <v>Transports Aigües Amunt (Mat. Aux., Energia i Vehicles)</v>
      </c>
      <c r="N126" s="1" t="e">
        <f t="shared" si="6"/>
        <v>#DIV/0!</v>
      </c>
    </row>
    <row r="127" spans="1:14" x14ac:dyDescent="0.35">
      <c r="A127" s="1">
        <f>CALC_HAC!A127</f>
        <v>126</v>
      </c>
      <c r="B127" s="1" t="str">
        <f>CALC_HAC!B127</f>
        <v>Transport d'energia</v>
      </c>
      <c r="C127" s="1" t="str">
        <f>CALC_HAC!C127</f>
        <v>Transport d'energia Combustible per a vehicles d'empresa desde 0</v>
      </c>
      <c r="D127" s="1" t="str">
        <f>CALC_HAC!D127</f>
        <v>Transport d'energia</v>
      </c>
      <c r="E127" s="1">
        <f>CALC_HAC!E127</f>
        <v>0</v>
      </c>
      <c r="G127" s="50" t="e">
        <f t="shared" si="11"/>
        <v>#DIV/0!</v>
      </c>
      <c r="H127" s="45" t="e">
        <f>IF(K127=TEXTOS!$H$3,0,IF(F127&gt;0,F127,E127))*G127</f>
        <v>#DIV/0!</v>
      </c>
      <c r="I127" s="1">
        <f>CALC_HAC!I127</f>
        <v>0.21259241370000001</v>
      </c>
      <c r="J127" s="45" t="e">
        <f t="shared" si="10"/>
        <v>#DIV/0!</v>
      </c>
      <c r="K127" s="1" t="str">
        <f>CALC_HAC!L127</f>
        <v>SI</v>
      </c>
      <c r="L127" s="1" t="str">
        <f>CALC_HAC!M127</f>
        <v>TEN-VEH</v>
      </c>
      <c r="M127" s="1" t="str">
        <f>TEXTOS!$BH$3</f>
        <v>Transports Aigües Amunt (Mat. Aux., Energia i Vehicles)</v>
      </c>
      <c r="N127" s="1" t="e">
        <f t="shared" si="6"/>
        <v>#DIV/0!</v>
      </c>
    </row>
    <row r="128" spans="1:14" x14ac:dyDescent="0.35">
      <c r="A128" s="1">
        <f>CALC_HAC!A128</f>
        <v>127</v>
      </c>
      <c r="B128" s="1" t="str">
        <f>CALC_HAC!B128</f>
        <v>Transport d'energia</v>
      </c>
      <c r="C128" s="1" t="str">
        <f>CALC_HAC!C128</f>
        <v>Transport d'energia Combustible per a equips de calor desde 0</v>
      </c>
      <c r="D128" s="1" t="str">
        <f>CALC_HAC!D128</f>
        <v>Transport d'energia</v>
      </c>
      <c r="E128" s="1">
        <f>CALC_HAC!E128</f>
        <v>0</v>
      </c>
      <c r="G128" s="50" t="e">
        <f t="shared" si="11"/>
        <v>#DIV/0!</v>
      </c>
      <c r="H128" s="45" t="e">
        <f>IF(K128=TEXTOS!$H$3,0,IF(F128&gt;0,F128,E128))*G128</f>
        <v>#DIV/0!</v>
      </c>
      <c r="I128" s="1">
        <f>CALC_HAC!I128</f>
        <v>0.21259241370000001</v>
      </c>
      <c r="J128" s="45" t="e">
        <f t="shared" si="10"/>
        <v>#DIV/0!</v>
      </c>
      <c r="K128" s="1" t="str">
        <f>CALC_HAC!L128</f>
        <v>NO</v>
      </c>
      <c r="L128" s="1" t="str">
        <f>CALC_HAC!M128</f>
        <v>TEN-CAL</v>
      </c>
      <c r="M128" s="1" t="str">
        <f>TEXTOS!$BH$3</f>
        <v>Transports Aigües Amunt (Mat. Aux., Energia i Vehicles)</v>
      </c>
      <c r="N128" s="1" t="e">
        <f t="shared" si="6"/>
        <v>#DIV/0!</v>
      </c>
    </row>
    <row r="129" spans="1:14" x14ac:dyDescent="0.35">
      <c r="A129" s="1">
        <f>CALC_HAC!A129</f>
        <v>128</v>
      </c>
      <c r="B129" s="1" t="str">
        <f>CALC_HAC!B129</f>
        <v>Transport d'energia</v>
      </c>
      <c r="C129" s="1" t="str">
        <f>CALC_HAC!C129</f>
        <v>Transport d'energia Combustible per a equips de calor desde 0</v>
      </c>
      <c r="D129" s="1" t="str">
        <f>CALC_HAC!D129</f>
        <v>Transport d'energia</v>
      </c>
      <c r="E129" s="1">
        <f>CALC_HAC!E129</f>
        <v>0</v>
      </c>
      <c r="G129" s="50" t="e">
        <f t="shared" si="11"/>
        <v>#DIV/0!</v>
      </c>
      <c r="H129" s="45" t="e">
        <f>IF(K129=TEXTOS!$H$3,0,IF(F129&gt;0,F129,E129))*G129</f>
        <v>#DIV/0!</v>
      </c>
      <c r="I129" s="1">
        <f>CALC_HAC!I129</f>
        <v>0.21259241370000001</v>
      </c>
      <c r="J129" s="45" t="e">
        <f t="shared" si="10"/>
        <v>#DIV/0!</v>
      </c>
      <c r="K129" s="1" t="str">
        <f>CALC_HAC!L129</f>
        <v>NO</v>
      </c>
      <c r="L129" s="1" t="str">
        <f>CALC_HAC!M129</f>
        <v>TEN-CAL</v>
      </c>
      <c r="M129" s="1" t="str">
        <f>TEXTOS!$BH$3</f>
        <v>Transports Aigües Amunt (Mat. Aux., Energia i Vehicles)</v>
      </c>
      <c r="N129" s="1" t="e">
        <f t="shared" si="6"/>
        <v>#DIV/0!</v>
      </c>
    </row>
    <row r="130" spans="1:14" x14ac:dyDescent="0.35">
      <c r="A130" s="1">
        <f>CALC_HAC!A130</f>
        <v>129</v>
      </c>
      <c r="B130" s="1" t="str">
        <f>CALC_HAC!B130</f>
        <v>Transport d'energia</v>
      </c>
      <c r="C130" s="1" t="str">
        <f>CALC_HAC!C130</f>
        <v>Transport d'energia Combustible per a equips de calor desde 0</v>
      </c>
      <c r="D130" s="1" t="str">
        <f>CALC_HAC!D130</f>
        <v>Transport d'energia</v>
      </c>
      <c r="E130" s="1">
        <f>CALC_HAC!E130</f>
        <v>0</v>
      </c>
      <c r="G130" s="50" t="e">
        <f t="shared" si="11"/>
        <v>#DIV/0!</v>
      </c>
      <c r="H130" s="45" t="e">
        <f>IF(K130=TEXTOS!$H$3,0,IF(F130&gt;0,F130,E130))*G130</f>
        <v>#DIV/0!</v>
      </c>
      <c r="I130" s="1">
        <f>CALC_HAC!I130</f>
        <v>0.21259241370000001</v>
      </c>
      <c r="J130" s="45" t="e">
        <f t="shared" ref="J130:J161" si="12">H130*I130</f>
        <v>#DIV/0!</v>
      </c>
      <c r="K130" s="1" t="str">
        <f>CALC_HAC!L130</f>
        <v>NO</v>
      </c>
      <c r="L130" s="1" t="str">
        <f>CALC_HAC!M130</f>
        <v>TEN-CAL</v>
      </c>
      <c r="M130" s="1" t="str">
        <f>TEXTOS!$BH$3</f>
        <v>Transports Aigües Amunt (Mat. Aux., Energia i Vehicles)</v>
      </c>
      <c r="N130" s="1" t="e">
        <f t="shared" si="6"/>
        <v>#DIV/0!</v>
      </c>
    </row>
    <row r="131" spans="1:14" x14ac:dyDescent="0.35">
      <c r="A131" s="1">
        <f>CALC_HAC!A131</f>
        <v>130</v>
      </c>
      <c r="B131" s="1" t="str">
        <f>CALC_HAC!B131</f>
        <v>Transport d'energia</v>
      </c>
      <c r="C131" s="1" t="str">
        <f>CALC_HAC!C131</f>
        <v>Transport d'energia Combustible per a equips de calor desde 0</v>
      </c>
      <c r="D131" s="1" t="str">
        <f>CALC_HAC!D131</f>
        <v>Transport d'energia</v>
      </c>
      <c r="E131" s="1">
        <f>CALC_HAC!E131</f>
        <v>0</v>
      </c>
      <c r="G131" s="50" t="e">
        <f t="shared" si="11"/>
        <v>#DIV/0!</v>
      </c>
      <c r="H131" s="45" t="e">
        <f>IF(K131=TEXTOS!$H$3,0,IF(F131&gt;0,F131,E131))*G131</f>
        <v>#DIV/0!</v>
      </c>
      <c r="I131" s="1">
        <f>CALC_HAC!I131</f>
        <v>0.21259241370000001</v>
      </c>
      <c r="J131" s="45" t="e">
        <f t="shared" si="12"/>
        <v>#DIV/0!</v>
      </c>
      <c r="K131" s="1" t="str">
        <f>CALC_HAC!L131</f>
        <v>NO</v>
      </c>
      <c r="L131" s="1" t="str">
        <f>CALC_HAC!M131</f>
        <v>TEN-CAL</v>
      </c>
      <c r="M131" s="1" t="str">
        <f>TEXTOS!$BH$3</f>
        <v>Transports Aigües Amunt (Mat. Aux., Energia i Vehicles)</v>
      </c>
      <c r="N131" s="1" t="e">
        <f t="shared" ref="N131:N184" si="13">RANK(J131,$J$2:$J$184,0)</f>
        <v>#DIV/0!</v>
      </c>
    </row>
    <row r="132" spans="1:14" x14ac:dyDescent="0.35">
      <c r="A132" s="1">
        <f>CALC_HAC!A132</f>
        <v>131</v>
      </c>
      <c r="B132" s="1" t="str">
        <f>CALC_HAC!B132</f>
        <v>Transport de refrigerants</v>
      </c>
      <c r="C132" s="1" t="str">
        <f>CALC_HAC!C132</f>
        <v>Transport de refrigerants 0 desde 0</v>
      </c>
      <c r="D132" s="1" t="str">
        <f>CALC_HAC!D132</f>
        <v>Transport de refrigerants</v>
      </c>
      <c r="E132" s="1">
        <f>CALC_HAC!E132</f>
        <v>0</v>
      </c>
      <c r="G132" s="50" t="e">
        <f t="shared" si="11"/>
        <v>#DIV/0!</v>
      </c>
      <c r="H132" s="45" t="e">
        <f>IF(K132=TEXTOS!$H$3,0,IF(F132&gt;0,F132,E132))*G132</f>
        <v>#DIV/0!</v>
      </c>
      <c r="I132" s="1">
        <f>CALC_HAC!I132</f>
        <v>0.50650310759999995</v>
      </c>
      <c r="J132" s="45" t="e">
        <f t="shared" si="12"/>
        <v>#DIV/0!</v>
      </c>
      <c r="K132" s="1" t="str">
        <f>CALC_HAC!L132</f>
        <v>NO</v>
      </c>
      <c r="L132" s="1" t="str">
        <f>CALC_HAC!M132</f>
        <v>TRE</v>
      </c>
      <c r="M132" s="1" t="str">
        <f>TEXTOS!$BH$3</f>
        <v>Transports Aigües Amunt (Mat. Aux., Energia i Vehicles)</v>
      </c>
      <c r="N132" s="1" t="e">
        <f t="shared" si="13"/>
        <v>#DIV/0!</v>
      </c>
    </row>
    <row r="133" spans="1:14" x14ac:dyDescent="0.35">
      <c r="A133" s="1">
        <f>CALC_HAC!A133</f>
        <v>132</v>
      </c>
      <c r="B133" s="1" t="str">
        <f>CALC_HAC!B133</f>
        <v>Transport de refrigerants</v>
      </c>
      <c r="C133" s="1" t="str">
        <f>CALC_HAC!C133</f>
        <v>Transport de refrigerants 0 desde 0</v>
      </c>
      <c r="D133" s="1" t="str">
        <f>CALC_HAC!D133</f>
        <v>Transport de refrigerants</v>
      </c>
      <c r="E133" s="1">
        <f>CALC_HAC!E133</f>
        <v>0</v>
      </c>
      <c r="G133" s="50" t="e">
        <f t="shared" si="11"/>
        <v>#DIV/0!</v>
      </c>
      <c r="H133" s="45" t="e">
        <f>IF(K133=TEXTOS!$H$3,0,IF(F133&gt;0,F133,E133))*G133</f>
        <v>#DIV/0!</v>
      </c>
      <c r="I133" s="1">
        <f>CALC_HAC!I133</f>
        <v>0.50650310759999995</v>
      </c>
      <c r="J133" s="45" t="e">
        <f t="shared" si="12"/>
        <v>#DIV/0!</v>
      </c>
      <c r="K133" s="1" t="str">
        <f>CALC_HAC!L133</f>
        <v>NO</v>
      </c>
      <c r="L133" s="1" t="str">
        <f>CALC_HAC!M133</f>
        <v>TRE</v>
      </c>
      <c r="M133" s="1" t="str">
        <f>TEXTOS!$BH$3</f>
        <v>Transports Aigües Amunt (Mat. Aux., Energia i Vehicles)</v>
      </c>
      <c r="N133" s="1" t="e">
        <f t="shared" si="13"/>
        <v>#DIV/0!</v>
      </c>
    </row>
    <row r="134" spans="1:14" x14ac:dyDescent="0.35">
      <c r="A134" s="1">
        <f>CALC_HAC!A134</f>
        <v>133</v>
      </c>
      <c r="B134" s="1" t="str">
        <f>CALC_HAC!B134</f>
        <v>Transport de refrigerants</v>
      </c>
      <c r="C134" s="1" t="str">
        <f>CALC_HAC!C134</f>
        <v>Transport de refrigerants 0 desde 0</v>
      </c>
      <c r="D134" s="1" t="str">
        <f>CALC_HAC!D134</f>
        <v>Transport de refrigerants</v>
      </c>
      <c r="E134" s="1">
        <f>CALC_HAC!E134</f>
        <v>0</v>
      </c>
      <c r="G134" s="50" t="e">
        <f t="shared" si="11"/>
        <v>#DIV/0!</v>
      </c>
      <c r="H134" s="45" t="e">
        <f>IF(K134=TEXTOS!$H$3,0,IF(F134&gt;0,F134,E134))*G134</f>
        <v>#DIV/0!</v>
      </c>
      <c r="I134" s="1">
        <f>CALC_HAC!I134</f>
        <v>0.50650310759999995</v>
      </c>
      <c r="J134" s="45" t="e">
        <f t="shared" si="12"/>
        <v>#DIV/0!</v>
      </c>
      <c r="K134" s="1" t="str">
        <f>CALC_HAC!L134</f>
        <v>NO</v>
      </c>
      <c r="L134" s="1" t="str">
        <f>CALC_HAC!M134</f>
        <v>TRE</v>
      </c>
      <c r="M134" s="1" t="str">
        <f>TEXTOS!$BH$3</f>
        <v>Transports Aigües Amunt (Mat. Aux., Energia i Vehicles)</v>
      </c>
      <c r="N134" s="1" t="e">
        <f t="shared" si="13"/>
        <v>#DIV/0!</v>
      </c>
    </row>
    <row r="135" spans="1:14" x14ac:dyDescent="0.35">
      <c r="A135" s="1">
        <f>CALC_HAC!A135</f>
        <v>134</v>
      </c>
      <c r="B135" s="1" t="str">
        <f>CALC_HAC!B135</f>
        <v>Transport de refrigerants</v>
      </c>
      <c r="C135" s="1" t="str">
        <f>CALC_HAC!C135</f>
        <v>Transport de refrigerants 0 desde 0</v>
      </c>
      <c r="D135" s="1" t="str">
        <f>CALC_HAC!D135</f>
        <v>Transport de refrigerants</v>
      </c>
      <c r="E135" s="1">
        <f>CALC_HAC!E135</f>
        <v>0</v>
      </c>
      <c r="G135" s="50" t="e">
        <f t="shared" si="11"/>
        <v>#DIV/0!</v>
      </c>
      <c r="H135" s="45" t="e">
        <f>IF(K135=TEXTOS!$H$3,0,IF(F135&gt;0,F135,E135))*G135</f>
        <v>#DIV/0!</v>
      </c>
      <c r="I135" s="1">
        <f>CALC_HAC!I135</f>
        <v>0.50650310759999995</v>
      </c>
      <c r="J135" s="45" t="e">
        <f t="shared" si="12"/>
        <v>#DIV/0!</v>
      </c>
      <c r="K135" s="1" t="str">
        <f>CALC_HAC!L135</f>
        <v>NO</v>
      </c>
      <c r="L135" s="1" t="str">
        <f>CALC_HAC!M135</f>
        <v>TRE</v>
      </c>
      <c r="M135" s="1" t="str">
        <f>TEXTOS!$BH$3</f>
        <v>Transports Aigües Amunt (Mat. Aux., Energia i Vehicles)</v>
      </c>
      <c r="N135" s="1" t="e">
        <f t="shared" si="13"/>
        <v>#DIV/0!</v>
      </c>
    </row>
    <row r="136" spans="1:14" x14ac:dyDescent="0.35">
      <c r="A136" s="1">
        <f>CALC_HAC!A136</f>
        <v>135</v>
      </c>
      <c r="B136" s="1" t="str">
        <f>CALC_HAC!B136</f>
        <v>Transport de refrigerants</v>
      </c>
      <c r="C136" s="1" t="str">
        <f>CALC_HAC!C136</f>
        <v>Transport de refrigerants 0 desde 0</v>
      </c>
      <c r="D136" s="1" t="str">
        <f>CALC_HAC!D136</f>
        <v>Transport de refrigerants</v>
      </c>
      <c r="E136" s="1">
        <f>CALC_HAC!E136</f>
        <v>0</v>
      </c>
      <c r="G136" s="50" t="e">
        <f t="shared" si="11"/>
        <v>#DIV/0!</v>
      </c>
      <c r="H136" s="45" t="e">
        <f>IF(K136=TEXTOS!$H$3,0,IF(F136&gt;0,F136,E136))*G136</f>
        <v>#DIV/0!</v>
      </c>
      <c r="I136" s="1">
        <f>CALC_HAC!I136</f>
        <v>0.50650310759999995</v>
      </c>
      <c r="J136" s="45" t="e">
        <f t="shared" si="12"/>
        <v>#DIV/0!</v>
      </c>
      <c r="K136" s="1" t="str">
        <f>CALC_HAC!L136</f>
        <v>NO</v>
      </c>
      <c r="L136" s="1" t="str">
        <f>CALC_HAC!M136</f>
        <v>TRE</v>
      </c>
      <c r="M136" s="1" t="str">
        <f>TEXTOS!$BH$3</f>
        <v>Transports Aigües Amunt (Mat. Aux., Energia i Vehicles)</v>
      </c>
      <c r="N136" s="1" t="e">
        <f t="shared" si="13"/>
        <v>#DIV/0!</v>
      </c>
    </row>
    <row r="137" spans="1:14" x14ac:dyDescent="0.35">
      <c r="A137" s="1">
        <f>CALC_HAC!A137</f>
        <v>136</v>
      </c>
      <c r="B137" s="1" t="str">
        <f>CALC_HAC!B137</f>
        <v>Transport de residus perillosos</v>
      </c>
      <c r="C137" s="1" t="str">
        <f>CALC_HAC!C137</f>
        <v>Transport de residus perillosos Olis fins a 0</v>
      </c>
      <c r="D137" s="1" t="str">
        <f>CALC_HAC!D137</f>
        <v>Transport de residus perillosos</v>
      </c>
      <c r="E137" s="1">
        <f>CALC_HAC!E137</f>
        <v>0</v>
      </c>
      <c r="G137" s="50" t="e">
        <f t="shared" si="11"/>
        <v>#DIV/0!</v>
      </c>
      <c r="H137" s="45" t="e">
        <f>IF(K137=TEXTOS!$H$3,0,IF(F137&gt;0,F137,E137))*G137</f>
        <v>#DIV/0!</v>
      </c>
      <c r="I137" s="1">
        <f>CALC_HAC!I137</f>
        <v>0.21259241370000001</v>
      </c>
      <c r="J137" s="45" t="e">
        <f t="shared" si="12"/>
        <v>#DIV/0!</v>
      </c>
      <c r="K137" s="1" t="str">
        <f>CALC_HAC!L137</f>
        <v>SI</v>
      </c>
      <c r="L137" s="1" t="str">
        <f>CALC_HAC!M137</f>
        <v>TRP</v>
      </c>
      <c r="M137" s="1" t="str">
        <f>TEXTOS!$BH$4</f>
        <v>Producció</v>
      </c>
      <c r="N137" s="1" t="e">
        <f t="shared" si="13"/>
        <v>#DIV/0!</v>
      </c>
    </row>
    <row r="138" spans="1:14" x14ac:dyDescent="0.35">
      <c r="A138" s="1">
        <f>CALC_HAC!A138</f>
        <v>137</v>
      </c>
      <c r="B138" s="1" t="str">
        <f>CALC_HAC!B138</f>
        <v>Transport de residus perillosos</v>
      </c>
      <c r="C138" s="1" t="str">
        <f>CALC_HAC!C138</f>
        <v>Transport de residus perillosos Bateries fins a 0</v>
      </c>
      <c r="D138" s="1" t="str">
        <f>CALC_HAC!D138</f>
        <v>Transport de residus perillosos</v>
      </c>
      <c r="E138" s="1">
        <f>CALC_HAC!E138</f>
        <v>0</v>
      </c>
      <c r="G138" s="50" t="e">
        <f>$D$342</f>
        <v>#DIV/0!</v>
      </c>
      <c r="H138" s="45" t="e">
        <f>IF(K138=TEXTOS!$H$3,0,IF(F138&gt;0,F138,E138))*G138</f>
        <v>#DIV/0!</v>
      </c>
      <c r="I138" s="1">
        <f>CALC_HAC!I138</f>
        <v>0.21259241370000001</v>
      </c>
      <c r="J138" s="45" t="e">
        <f t="shared" si="12"/>
        <v>#DIV/0!</v>
      </c>
      <c r="K138" s="1" t="str">
        <f>CALC_HAC!L138</f>
        <v>SI</v>
      </c>
      <c r="L138" s="1" t="str">
        <f>CALC_HAC!M138</f>
        <v>TRP</v>
      </c>
      <c r="M138" s="1" t="str">
        <f>TEXTOS!$BH$4</f>
        <v>Producció</v>
      </c>
      <c r="N138" s="1" t="e">
        <f t="shared" si="13"/>
        <v>#DIV/0!</v>
      </c>
    </row>
    <row r="139" spans="1:14" x14ac:dyDescent="0.35">
      <c r="A139" s="1">
        <f>CALC_HAC!A139</f>
        <v>138</v>
      </c>
      <c r="B139" s="1" t="str">
        <f>CALC_HAC!B139</f>
        <v>Transport de residus perillosos</v>
      </c>
      <c r="C139" s="1" t="str">
        <f>CALC_HAC!C139</f>
        <v>Transport de residus perillosos Líquids refrigerants i anticongelants fins a 0</v>
      </c>
      <c r="D139" s="1" t="str">
        <f>CALC_HAC!D139</f>
        <v>Transport de residus perillosos</v>
      </c>
      <c r="E139" s="1">
        <f>CALC_HAC!E139</f>
        <v>0</v>
      </c>
      <c r="G139" s="50" t="e">
        <f t="shared" ref="G139:G145" si="14">$D$311</f>
        <v>#DIV/0!</v>
      </c>
      <c r="H139" s="45" t="e">
        <f>IF(K139=TEXTOS!$H$3,0,IF(F139&gt;0,F139,E139))*G139</f>
        <v>#DIV/0!</v>
      </c>
      <c r="I139" s="1">
        <f>CALC_HAC!I139</f>
        <v>0.21259241370000001</v>
      </c>
      <c r="J139" s="45" t="e">
        <f t="shared" si="12"/>
        <v>#DIV/0!</v>
      </c>
      <c r="K139" s="1" t="str">
        <f>CALC_HAC!L139</f>
        <v>SI</v>
      </c>
      <c r="L139" s="1" t="str">
        <f>CALC_HAC!M139</f>
        <v>TRP</v>
      </c>
      <c r="M139" s="1" t="str">
        <f>TEXTOS!$BH$4</f>
        <v>Producció</v>
      </c>
      <c r="N139" s="1" t="e">
        <f t="shared" si="13"/>
        <v>#DIV/0!</v>
      </c>
    </row>
    <row r="140" spans="1:14" x14ac:dyDescent="0.35">
      <c r="A140" s="1">
        <f>CALC_HAC!A140</f>
        <v>139</v>
      </c>
      <c r="B140" s="1" t="str">
        <f>CALC_HAC!B140</f>
        <v>Transport de residus perillosos</v>
      </c>
      <c r="C140" s="1" t="str">
        <f>CALC_HAC!C140</f>
        <v>Transport de residus perillosos Fluïds Aire Condicionat fins a 0</v>
      </c>
      <c r="D140" s="1" t="str">
        <f>CALC_HAC!D140</f>
        <v>Transport de residus perillosos</v>
      </c>
      <c r="E140" s="1">
        <f>CALC_HAC!E140</f>
        <v>0</v>
      </c>
      <c r="G140" s="50" t="e">
        <f t="shared" si="14"/>
        <v>#DIV/0!</v>
      </c>
      <c r="H140" s="45" t="e">
        <f>IF(K140=TEXTOS!$H$3,0,IF(F140&gt;0,F140,E140))*G140</f>
        <v>#DIV/0!</v>
      </c>
      <c r="I140" s="1">
        <f>CALC_HAC!I140</f>
        <v>0.21259241370000001</v>
      </c>
      <c r="J140" s="45" t="e">
        <f t="shared" si="12"/>
        <v>#DIV/0!</v>
      </c>
      <c r="K140" s="1" t="str">
        <f>CALC_HAC!L140</f>
        <v>SI</v>
      </c>
      <c r="L140" s="1" t="str">
        <f>CALC_HAC!M140</f>
        <v>TRP</v>
      </c>
      <c r="M140" s="1" t="str">
        <f>TEXTOS!$BH$4</f>
        <v>Producció</v>
      </c>
      <c r="N140" s="1" t="e">
        <f t="shared" si="13"/>
        <v>#DIV/0!</v>
      </c>
    </row>
    <row r="141" spans="1:14" x14ac:dyDescent="0.35">
      <c r="A141" s="1">
        <f>CALC_HAC!A141</f>
        <v>140</v>
      </c>
      <c r="B141" s="1" t="str">
        <f>CALC_HAC!B141</f>
        <v>Transport de residus perillosos</v>
      </c>
      <c r="C141" s="1" t="str">
        <f>CALC_HAC!C141</f>
        <v>Transport de residus perillosos Combustibles (reutilitzados en el propi CAT) fins a 0</v>
      </c>
      <c r="D141" s="1" t="str">
        <f>CALC_HAC!D141</f>
        <v>Transport de residus perillosos</v>
      </c>
      <c r="E141" s="1">
        <f>CALC_HAC!E141</f>
        <v>0</v>
      </c>
      <c r="G141" s="50" t="e">
        <f t="shared" si="14"/>
        <v>#DIV/0!</v>
      </c>
      <c r="H141" s="45" t="e">
        <f>IF(K141=TEXTOS!$H$3,0,IF(F141&gt;0,F141,E141))*G141</f>
        <v>#DIV/0!</v>
      </c>
      <c r="I141" s="1">
        <f>CALC_HAC!I141</f>
        <v>0.21259241370000001</v>
      </c>
      <c r="J141" s="45" t="e">
        <f t="shared" si="12"/>
        <v>#DIV/0!</v>
      </c>
      <c r="K141" s="1" t="str">
        <f>CALC_HAC!L141</f>
        <v>SI</v>
      </c>
      <c r="L141" s="1" t="str">
        <f>CALC_HAC!M141</f>
        <v>TRP</v>
      </c>
      <c r="M141" s="1" t="str">
        <f>TEXTOS!$BH$4</f>
        <v>Producció</v>
      </c>
      <c r="N141" s="1" t="e">
        <f t="shared" si="13"/>
        <v>#DIV/0!</v>
      </c>
    </row>
    <row r="142" spans="1:14" x14ac:dyDescent="0.35">
      <c r="A142" s="1">
        <f>CALC_HAC!A142</f>
        <v>141</v>
      </c>
      <c r="B142" s="1" t="str">
        <f>CALC_HAC!B142</f>
        <v>Transport de residus perillosos</v>
      </c>
      <c r="C142" s="1" t="str">
        <f>CALC_HAC!C142</f>
        <v>Transport de residus perillosos Airbags fins a 0</v>
      </c>
      <c r="D142" s="1" t="str">
        <f>CALC_HAC!D142</f>
        <v>Transport de residus perillosos</v>
      </c>
      <c r="E142" s="1">
        <f>CALC_HAC!E142</f>
        <v>0</v>
      </c>
      <c r="G142" s="50" t="e">
        <f t="shared" si="14"/>
        <v>#DIV/0!</v>
      </c>
      <c r="H142" s="45" t="e">
        <f>IF(K142=TEXTOS!$H$3,0,IF(F142&gt;0,F142,E142))*G142</f>
        <v>#DIV/0!</v>
      </c>
      <c r="I142" s="1">
        <f>CALC_HAC!I142</f>
        <v>0.21259241370000001</v>
      </c>
      <c r="J142" s="45" t="e">
        <f t="shared" si="12"/>
        <v>#DIV/0!</v>
      </c>
      <c r="K142" s="1" t="str">
        <f>CALC_HAC!L142</f>
        <v>SI</v>
      </c>
      <c r="L142" s="1" t="str">
        <f>CALC_HAC!M142</f>
        <v>TRP</v>
      </c>
      <c r="M142" s="1" t="str">
        <f>TEXTOS!$BH$4</f>
        <v>Producció</v>
      </c>
      <c r="N142" s="1" t="e">
        <f t="shared" si="13"/>
        <v>#DIV/0!</v>
      </c>
    </row>
    <row r="143" spans="1:14" x14ac:dyDescent="0.35">
      <c r="A143" s="1">
        <f>CALC_HAC!A143</f>
        <v>142</v>
      </c>
      <c r="B143" s="1" t="str">
        <f>CALC_HAC!B143</f>
        <v>Transport de residus perillosos</v>
      </c>
      <c r="C143" s="1" t="str">
        <f>CALC_HAC!C143</f>
        <v>Transport de residus perillosos Filtres de combustibles fins a 0</v>
      </c>
      <c r="D143" s="1" t="str">
        <f>CALC_HAC!D143</f>
        <v>Transport de residus perillosos</v>
      </c>
      <c r="E143" s="1">
        <f>CALC_HAC!E143</f>
        <v>0</v>
      </c>
      <c r="G143" s="50" t="e">
        <f t="shared" si="14"/>
        <v>#DIV/0!</v>
      </c>
      <c r="H143" s="45" t="e">
        <f>IF(K143=TEXTOS!$H$3,0,IF(F143&gt;0,F143,E143))*G143</f>
        <v>#DIV/0!</v>
      </c>
      <c r="I143" s="1">
        <f>CALC_HAC!I143</f>
        <v>0.21259241370000001</v>
      </c>
      <c r="J143" s="45" t="e">
        <f t="shared" si="12"/>
        <v>#DIV/0!</v>
      </c>
      <c r="K143" s="1" t="str">
        <f>CALC_HAC!L143</f>
        <v>SI</v>
      </c>
      <c r="L143" s="1" t="str">
        <f>CALC_HAC!M143</f>
        <v>TRP</v>
      </c>
      <c r="M143" s="1" t="str">
        <f>TEXTOS!$BH$4</f>
        <v>Producció</v>
      </c>
      <c r="N143" s="1" t="e">
        <f t="shared" si="13"/>
        <v>#DIV/0!</v>
      </c>
    </row>
    <row r="144" spans="1:14" x14ac:dyDescent="0.35">
      <c r="A144" s="1">
        <f>CALC_HAC!A144</f>
        <v>143</v>
      </c>
      <c r="B144" s="1" t="str">
        <f>CALC_HAC!B144</f>
        <v>Transport de residus perillosos</v>
      </c>
      <c r="C144" s="1" t="str">
        <f>CALC_HAC!C144</f>
        <v>Transport de residus perillosos Filtres d'oli fins a 0</v>
      </c>
      <c r="D144" s="1" t="str">
        <f>CALC_HAC!D144</f>
        <v>Transport de residus perillosos</v>
      </c>
      <c r="E144" s="1">
        <f>CALC_HAC!E144</f>
        <v>0</v>
      </c>
      <c r="G144" s="50" t="e">
        <f t="shared" si="14"/>
        <v>#DIV/0!</v>
      </c>
      <c r="H144" s="45" t="e">
        <f>IF(K144=TEXTOS!$H$3,0,IF(F144&gt;0,F144,E144))*G144</f>
        <v>#DIV/0!</v>
      </c>
      <c r="I144" s="1">
        <f>CALC_HAC!I144</f>
        <v>0.21259241370000001</v>
      </c>
      <c r="J144" s="45" t="e">
        <f t="shared" si="12"/>
        <v>#DIV/0!</v>
      </c>
      <c r="K144" s="1" t="str">
        <f>CALC_HAC!L144</f>
        <v>SI</v>
      </c>
      <c r="L144" s="1" t="str">
        <f>CALC_HAC!M144</f>
        <v>TRP</v>
      </c>
      <c r="M144" s="1" t="str">
        <f>TEXTOS!$BH$4</f>
        <v>Producció</v>
      </c>
      <c r="N144" s="1" t="e">
        <f t="shared" si="13"/>
        <v>#DIV/0!</v>
      </c>
    </row>
    <row r="145" spans="1:14" x14ac:dyDescent="0.35">
      <c r="A145" s="1">
        <f>CALC_HAC!A145</f>
        <v>144</v>
      </c>
      <c r="B145" s="1" t="str">
        <f>CALC_HAC!B145</f>
        <v>Transport de residus perillosos</v>
      </c>
      <c r="C145" s="1" t="str">
        <f>CALC_HAC!C145</f>
        <v>Transport de residus perillosos Líquid de frens fins a 0</v>
      </c>
      <c r="D145" s="1" t="str">
        <f>CALC_HAC!D145</f>
        <v>Transport de residus perillosos</v>
      </c>
      <c r="E145" s="1">
        <f>CALC_HAC!E145</f>
        <v>0</v>
      </c>
      <c r="G145" s="50" t="e">
        <f t="shared" si="14"/>
        <v>#DIV/0!</v>
      </c>
      <c r="H145" s="45" t="e">
        <f>IF(K145=TEXTOS!$H$3,0,IF(F145&gt;0,F145,E145))*G145</f>
        <v>#DIV/0!</v>
      </c>
      <c r="I145" s="1">
        <f>CALC_HAC!I145</f>
        <v>0.21259241370000001</v>
      </c>
      <c r="J145" s="45" t="e">
        <f t="shared" si="12"/>
        <v>#DIV/0!</v>
      </c>
      <c r="K145" s="1" t="str">
        <f>CALC_HAC!L145</f>
        <v>SI</v>
      </c>
      <c r="L145" s="1" t="str">
        <f>CALC_HAC!M145</f>
        <v>TRP</v>
      </c>
      <c r="M145" s="1" t="str">
        <f>TEXTOS!$BH$4</f>
        <v>Producció</v>
      </c>
      <c r="N145" s="1" t="e">
        <f t="shared" si="13"/>
        <v>#DIV/0!</v>
      </c>
    </row>
    <row r="146" spans="1:14" x14ac:dyDescent="0.35">
      <c r="A146" s="1">
        <f>CALC_HAC!A146</f>
        <v>145</v>
      </c>
      <c r="B146" s="1" t="str">
        <f>CALC_HAC!B146</f>
        <v>Transport de residus perillosos</v>
      </c>
      <c r="C146" s="1" t="str">
        <f>CALC_HAC!C146</f>
        <v>Transport de residus perillosos Dissolvents fins a 0</v>
      </c>
      <c r="D146" s="1" t="str">
        <f>CALC_HAC!D146</f>
        <v>Transport de residus perillosos</v>
      </c>
      <c r="E146" s="1">
        <f>CALC_HAC!E146</f>
        <v>0</v>
      </c>
      <c r="G146" s="50" t="e">
        <f>$E$529</f>
        <v>#DIV/0!</v>
      </c>
      <c r="H146" s="45" t="e">
        <f>IF(K146=TEXTOS!$H$3,0,IF(F146&gt;0,F146,E146))*G146</f>
        <v>#DIV/0!</v>
      </c>
      <c r="I146" s="1">
        <f>CALC_HAC!I146</f>
        <v>0.21259241370000001</v>
      </c>
      <c r="J146" s="45" t="e">
        <f t="shared" si="12"/>
        <v>#DIV/0!</v>
      </c>
      <c r="K146" s="1" t="str">
        <f>CALC_HAC!L146</f>
        <v>SI</v>
      </c>
      <c r="L146" s="1" t="str">
        <f>CALC_HAC!M146</f>
        <v>TRP</v>
      </c>
      <c r="M146" s="1" t="str">
        <f>TEXTOS!$BH$4</f>
        <v>Producció</v>
      </c>
      <c r="N146" s="1" t="e">
        <f t="shared" si="13"/>
        <v>#DIV/0!</v>
      </c>
    </row>
    <row r="147" spans="1:14" x14ac:dyDescent="0.35">
      <c r="A147" s="1">
        <f>CALC_HAC!A147</f>
        <v>146</v>
      </c>
      <c r="B147" s="1" t="str">
        <f>CALC_HAC!B147</f>
        <v>Transport de residus perillosos</v>
      </c>
      <c r="C147" s="1" t="str">
        <f>CALC_HAC!C147</f>
        <v>Transport de residus perillosos Absorbents fins a 0</v>
      </c>
      <c r="D147" s="1" t="str">
        <f>CALC_HAC!D147</f>
        <v>Transport de residus perillosos</v>
      </c>
      <c r="E147" s="1">
        <f>CALC_HAC!E147</f>
        <v>0</v>
      </c>
      <c r="G147" s="50" t="e">
        <f t="shared" ref="G147:G152" si="15">$D$311</f>
        <v>#DIV/0!</v>
      </c>
      <c r="H147" s="45" t="e">
        <f>IF(K147=TEXTOS!$H$3,0,IF(F147&gt;0,F147,E147))*G147</f>
        <v>#DIV/0!</v>
      </c>
      <c r="I147" s="1">
        <f>CALC_HAC!I147</f>
        <v>0.21259241370000001</v>
      </c>
      <c r="J147" s="45" t="e">
        <f t="shared" si="12"/>
        <v>#DIV/0!</v>
      </c>
      <c r="K147" s="1" t="str">
        <f>CALC_HAC!L147</f>
        <v>SI</v>
      </c>
      <c r="L147" s="1" t="str">
        <f>CALC_HAC!M147</f>
        <v>TRP</v>
      </c>
      <c r="M147" s="1" t="str">
        <f>TEXTOS!$BH$4</f>
        <v>Producció</v>
      </c>
      <c r="N147" s="1" t="e">
        <f t="shared" si="13"/>
        <v>#DIV/0!</v>
      </c>
    </row>
    <row r="148" spans="1:14" x14ac:dyDescent="0.35">
      <c r="A148" s="1">
        <f>CALC_HAC!A148</f>
        <v>147</v>
      </c>
      <c r="B148" s="1" t="str">
        <f>CALC_HAC!B148</f>
        <v>Transport de residus perillosos</v>
      </c>
      <c r="C148" s="1" t="str">
        <f>CALC_HAC!C148</f>
        <v>Transport de residus perillosos Llots de decantació del separador d'hidrocarburs  fins a 0</v>
      </c>
      <c r="D148" s="1" t="str">
        <f>CALC_HAC!D148</f>
        <v>Transport de residus perillosos</v>
      </c>
      <c r="E148" s="1">
        <f>CALC_HAC!E148</f>
        <v>0</v>
      </c>
      <c r="G148" s="50" t="e">
        <f t="shared" si="15"/>
        <v>#DIV/0!</v>
      </c>
      <c r="H148" s="45" t="e">
        <f>IF(K148=TEXTOS!$H$3,0,IF(F148&gt;0,F148,E148))*G148</f>
        <v>#DIV/0!</v>
      </c>
      <c r="I148" s="1">
        <f>CALC_HAC!I148</f>
        <v>0.21259241370000001</v>
      </c>
      <c r="J148" s="45" t="e">
        <f t="shared" si="12"/>
        <v>#DIV/0!</v>
      </c>
      <c r="K148" s="1" t="str">
        <f>CALC_HAC!L148</f>
        <v>SI</v>
      </c>
      <c r="L148" s="1" t="str">
        <f>CALC_HAC!M148</f>
        <v>TRP</v>
      </c>
      <c r="M148" s="1" t="str">
        <f>TEXTOS!$BH$4</f>
        <v>Producció</v>
      </c>
      <c r="N148" s="1" t="e">
        <f t="shared" si="13"/>
        <v>#DIV/0!</v>
      </c>
    </row>
    <row r="149" spans="1:14" x14ac:dyDescent="0.35">
      <c r="A149" s="1">
        <f>CALC_HAC!A149</f>
        <v>148</v>
      </c>
      <c r="B149" s="1" t="str">
        <f>CALC_HAC!B149</f>
        <v>Transport de residus perillosos</v>
      </c>
      <c r="C149" s="1" t="str">
        <f>CALC_HAC!C149</f>
        <v>Transport de residus perillosos RP RP1 fins a 0</v>
      </c>
      <c r="D149" s="1" t="str">
        <f>CALC_HAC!D149</f>
        <v>Transport de residus perillosos</v>
      </c>
      <c r="E149" s="1">
        <f>CALC_HAC!E149</f>
        <v>0</v>
      </c>
      <c r="G149" s="50" t="e">
        <f t="shared" si="15"/>
        <v>#DIV/0!</v>
      </c>
      <c r="H149" s="45" t="e">
        <f>IF(K149=TEXTOS!$H$3,0,IF(F149&gt;0,F149,E149))*G149</f>
        <v>#DIV/0!</v>
      </c>
      <c r="I149" s="1">
        <f>CALC_HAC!I149</f>
        <v>0.21259241370000001</v>
      </c>
      <c r="J149" s="45" t="e">
        <f t="shared" si="12"/>
        <v>#DIV/0!</v>
      </c>
      <c r="K149" s="1" t="str">
        <f>CALC_HAC!L149</f>
        <v>SI</v>
      </c>
      <c r="L149" s="1" t="str">
        <f>CALC_HAC!M149</f>
        <v>TRP</v>
      </c>
      <c r="M149" s="1" t="str">
        <f>TEXTOS!$BH$4</f>
        <v>Producció</v>
      </c>
      <c r="N149" s="1" t="e">
        <f t="shared" si="13"/>
        <v>#DIV/0!</v>
      </c>
    </row>
    <row r="150" spans="1:14" x14ac:dyDescent="0.35">
      <c r="A150" s="1">
        <f>CALC_HAC!A150</f>
        <v>149</v>
      </c>
      <c r="B150" s="1" t="str">
        <f>CALC_HAC!B150</f>
        <v>Transport de residus perillosos</v>
      </c>
      <c r="C150" s="1" t="str">
        <f>CALC_HAC!C150</f>
        <v>Transport de residus perillosos RP  fins a 0</v>
      </c>
      <c r="D150" s="1" t="str">
        <f>CALC_HAC!D150</f>
        <v>Transport de residus perillosos</v>
      </c>
      <c r="E150" s="1">
        <f>CALC_HAC!E150</f>
        <v>0</v>
      </c>
      <c r="G150" s="50" t="e">
        <f t="shared" si="15"/>
        <v>#DIV/0!</v>
      </c>
      <c r="H150" s="45" t="e">
        <f>IF(K150=TEXTOS!$H$3,0,IF(F150&gt;0,F150,E150))*G150</f>
        <v>#DIV/0!</v>
      </c>
      <c r="I150" s="1">
        <f>CALC_HAC!I150</f>
        <v>0.21259241370000001</v>
      </c>
      <c r="J150" s="45" t="e">
        <f t="shared" si="12"/>
        <v>#DIV/0!</v>
      </c>
      <c r="K150" s="1" t="str">
        <f>CALC_HAC!L150</f>
        <v>SI</v>
      </c>
      <c r="L150" s="1" t="str">
        <f>CALC_HAC!M150</f>
        <v>TRP</v>
      </c>
      <c r="M150" s="1" t="str">
        <f>TEXTOS!$BH$4</f>
        <v>Producció</v>
      </c>
      <c r="N150" s="1" t="e">
        <f t="shared" si="13"/>
        <v>#DIV/0!</v>
      </c>
    </row>
    <row r="151" spans="1:14" x14ac:dyDescent="0.35">
      <c r="A151" s="1">
        <f>CALC_HAC!A151</f>
        <v>150</v>
      </c>
      <c r="B151" s="1" t="str">
        <f>CALC_HAC!B151</f>
        <v>Transport de residus perillosos</v>
      </c>
      <c r="C151" s="1" t="str">
        <f>CALC_HAC!C151</f>
        <v>Transport de residus perillosos RP RP3 fins a 0</v>
      </c>
      <c r="D151" s="1" t="str">
        <f>CALC_HAC!D151</f>
        <v>Transport de residus perillosos</v>
      </c>
      <c r="E151" s="1">
        <f>CALC_HAC!E151</f>
        <v>0</v>
      </c>
      <c r="G151" s="50" t="e">
        <f t="shared" si="15"/>
        <v>#DIV/0!</v>
      </c>
      <c r="H151" s="45" t="e">
        <f>IF(K151=TEXTOS!$H$3,0,IF(F151&gt;0,F151,E151))*G151</f>
        <v>#DIV/0!</v>
      </c>
      <c r="I151" s="1">
        <f>CALC_HAC!I151</f>
        <v>0.21259241370000001</v>
      </c>
      <c r="J151" s="45" t="e">
        <f t="shared" si="12"/>
        <v>#DIV/0!</v>
      </c>
      <c r="K151" s="1" t="str">
        <f>CALC_HAC!L151</f>
        <v>SI</v>
      </c>
      <c r="L151" s="1" t="str">
        <f>CALC_HAC!M151</f>
        <v>TRP</v>
      </c>
      <c r="M151" s="1" t="str">
        <f>TEXTOS!$BH$4</f>
        <v>Producció</v>
      </c>
      <c r="N151" s="1" t="e">
        <f t="shared" si="13"/>
        <v>#DIV/0!</v>
      </c>
    </row>
    <row r="152" spans="1:14" x14ac:dyDescent="0.35">
      <c r="A152" s="1">
        <f>CALC_HAC!A152</f>
        <v>151</v>
      </c>
      <c r="B152" s="1" t="str">
        <f>CALC_HAC!B152</f>
        <v>Transport de residus perillosos</v>
      </c>
      <c r="C152" s="1" t="str">
        <f>CALC_HAC!C152</f>
        <v>Transport de residus perillosos RP RP4 fins a 0</v>
      </c>
      <c r="D152" s="1" t="str">
        <f>CALC_HAC!D152</f>
        <v>Transport de residus perillosos</v>
      </c>
      <c r="E152" s="1">
        <f>CALC_HAC!E152</f>
        <v>0</v>
      </c>
      <c r="G152" s="50" t="e">
        <f t="shared" si="15"/>
        <v>#DIV/0!</v>
      </c>
      <c r="H152" s="45" t="e">
        <f>IF(K152=TEXTOS!$H$3,0,IF(F152&gt;0,F152,E152))*G152</f>
        <v>#DIV/0!</v>
      </c>
      <c r="I152" s="1">
        <f>CALC_HAC!I152</f>
        <v>0.21259241370000001</v>
      </c>
      <c r="J152" s="45" t="e">
        <f t="shared" si="12"/>
        <v>#DIV/0!</v>
      </c>
      <c r="K152" s="1" t="str">
        <f>CALC_HAC!L152</f>
        <v>SI</v>
      </c>
      <c r="L152" s="1" t="str">
        <f>CALC_HAC!M152</f>
        <v>TRP</v>
      </c>
      <c r="M152" s="1" t="str">
        <f>TEXTOS!$BH$4</f>
        <v>Producció</v>
      </c>
      <c r="N152" s="1" t="e">
        <f t="shared" si="13"/>
        <v>#DIV/0!</v>
      </c>
    </row>
    <row r="153" spans="1:14" x14ac:dyDescent="0.35">
      <c r="A153" s="1">
        <f>CALC_HAC!A153</f>
        <v>152</v>
      </c>
      <c r="B153" s="1" t="str">
        <f>CALC_HAC!B153</f>
        <v>Transport de residus no perillosos</v>
      </c>
      <c r="C153" s="1" t="str">
        <f>CALC_HAC!C153</f>
        <v>Transport de residus no perillosos Catalitzadors fins a 0</v>
      </c>
      <c r="D153" s="1" t="str">
        <f>CALC_HAC!D153</f>
        <v>Transport de residus no perillosos</v>
      </c>
      <c r="E153" s="1">
        <f>CALC_HAC!E153</f>
        <v>0</v>
      </c>
      <c r="G153" s="50" t="e">
        <f>$D$342</f>
        <v>#DIV/0!</v>
      </c>
      <c r="H153" s="45" t="e">
        <f>IF(K153=TEXTOS!$H$3,0,IF(F153&gt;0,F153,E153))*G153</f>
        <v>#DIV/0!</v>
      </c>
      <c r="I153" s="1">
        <f>CALC_HAC!I153</f>
        <v>0.21259241370000001</v>
      </c>
      <c r="J153" s="45" t="e">
        <f t="shared" si="12"/>
        <v>#DIV/0!</v>
      </c>
      <c r="K153" s="1" t="str">
        <f>CALC_HAC!L153</f>
        <v>SI</v>
      </c>
      <c r="L153" s="1" t="str">
        <f>CALC_HAC!M153</f>
        <v>TRN</v>
      </c>
      <c r="M153" s="1" t="str">
        <f>TEXTOS!$BH$4</f>
        <v>Producció</v>
      </c>
      <c r="N153" s="1" t="e">
        <f t="shared" si="13"/>
        <v>#DIV/0!</v>
      </c>
    </row>
    <row r="154" spans="1:14" x14ac:dyDescent="0.35">
      <c r="A154" s="1">
        <f>CALC_HAC!A154</f>
        <v>153</v>
      </c>
      <c r="B154" s="1" t="str">
        <f>CALC_HAC!B154</f>
        <v>Transport de residus no perillosos</v>
      </c>
      <c r="C154" s="1" t="str">
        <f>CALC_HAC!C154</f>
        <v>Transport de residus no perillosos Metalls fèrrics (ferralla) fins a 0</v>
      </c>
      <c r="D154" s="1" t="str">
        <f>CALC_HAC!D154</f>
        <v>Transport de residus no perillosos</v>
      </c>
      <c r="E154" s="1">
        <f>CALC_HAC!E154</f>
        <v>0</v>
      </c>
      <c r="G154" s="50" t="e">
        <f>$D$311</f>
        <v>#DIV/0!</v>
      </c>
      <c r="H154" s="45" t="e">
        <f>IF(K154=TEXTOS!$H$3,0,IF(F154&gt;0,F154,E154))*G154</f>
        <v>#DIV/0!</v>
      </c>
      <c r="I154" s="1">
        <f>CALC_HAC!I154</f>
        <v>0.21259241370000001</v>
      </c>
      <c r="J154" s="45" t="e">
        <f t="shared" si="12"/>
        <v>#DIV/0!</v>
      </c>
      <c r="K154" s="1" t="str">
        <f>CALC_HAC!L154</f>
        <v>SI</v>
      </c>
      <c r="L154" s="1" t="str">
        <f>CALC_HAC!M154</f>
        <v>TRN</v>
      </c>
      <c r="M154" s="1" t="str">
        <f>TEXTOS!$BH$4</f>
        <v>Producció</v>
      </c>
      <c r="N154" s="1" t="e">
        <f t="shared" si="13"/>
        <v>#DIV/0!</v>
      </c>
    </row>
    <row r="155" spans="1:14" x14ac:dyDescent="0.35">
      <c r="A155" s="1">
        <f>CALC_HAC!A155</f>
        <v>154</v>
      </c>
      <c r="B155" s="1" t="str">
        <f>CALC_HAC!B155</f>
        <v>Transport de residus no perillosos</v>
      </c>
      <c r="C155" s="1" t="str">
        <f>CALC_HAC!C155</f>
        <v>Transport de residus no perillosos Metalls no fèrrics fins a 0</v>
      </c>
      <c r="D155" s="1" t="str">
        <f>CALC_HAC!D155</f>
        <v>Transport de residus no perillosos</v>
      </c>
      <c r="E155" s="1">
        <f>CALC_HAC!E155</f>
        <v>0</v>
      </c>
      <c r="G155" s="50" t="e">
        <f>$D$342</f>
        <v>#DIV/0!</v>
      </c>
      <c r="H155" s="45" t="e">
        <f>IF(K155=TEXTOS!$H$3,0,IF(F155&gt;0,F155,E155))*G155</f>
        <v>#DIV/0!</v>
      </c>
      <c r="I155" s="1">
        <f>CALC_HAC!I155</f>
        <v>0.21259241370000001</v>
      </c>
      <c r="J155" s="45" t="e">
        <f t="shared" si="12"/>
        <v>#DIV/0!</v>
      </c>
      <c r="K155" s="1" t="str">
        <f>CALC_HAC!L155</f>
        <v>SI</v>
      </c>
      <c r="L155" s="1" t="str">
        <f>CALC_HAC!M155</f>
        <v>TRN</v>
      </c>
      <c r="M155" s="1" t="str">
        <f>TEXTOS!$BH$4</f>
        <v>Producció</v>
      </c>
      <c r="N155" s="1" t="e">
        <f t="shared" si="13"/>
        <v>#DIV/0!</v>
      </c>
    </row>
    <row r="156" spans="1:14" x14ac:dyDescent="0.35">
      <c r="A156" s="1">
        <f>CALC_HAC!A156</f>
        <v>155</v>
      </c>
      <c r="B156" s="1" t="str">
        <f>CALC_HAC!B156</f>
        <v>Transport de residus no perillosos</v>
      </c>
      <c r="C156" s="1" t="str">
        <f>CALC_HAC!C156</f>
        <v>Transport de residus no perillosos Pneumàtics fins a 0</v>
      </c>
      <c r="D156" s="1" t="str">
        <f>CALC_HAC!D156</f>
        <v>Transport de residus no perillosos</v>
      </c>
      <c r="E156" s="1">
        <f>CALC_HAC!E156</f>
        <v>0</v>
      </c>
      <c r="G156" s="50" t="e">
        <f>$D$342</f>
        <v>#DIV/0!</v>
      </c>
      <c r="H156" s="45" t="e">
        <f>IF(K156=TEXTOS!$H$3,0,IF(F156&gt;0,F156,E156))*G156</f>
        <v>#DIV/0!</v>
      </c>
      <c r="I156" s="1">
        <f>CALC_HAC!I156</f>
        <v>0.21259241370000001</v>
      </c>
      <c r="J156" s="45" t="e">
        <f t="shared" si="12"/>
        <v>#DIV/0!</v>
      </c>
      <c r="K156" s="1" t="str">
        <f>CALC_HAC!L156</f>
        <v>SI</v>
      </c>
      <c r="L156" s="1" t="str">
        <f>CALC_HAC!M156</f>
        <v>TRN</v>
      </c>
      <c r="M156" s="1" t="str">
        <f>TEXTOS!$BH$4</f>
        <v>Producció</v>
      </c>
      <c r="N156" s="1" t="e">
        <f t="shared" si="13"/>
        <v>#DIV/0!</v>
      </c>
    </row>
    <row r="157" spans="1:14" x14ac:dyDescent="0.35">
      <c r="A157" s="1">
        <f>CALC_HAC!A157</f>
        <v>156</v>
      </c>
      <c r="B157" s="1" t="str">
        <f>CALC_HAC!B157</f>
        <v>Transport de residus no perillosos</v>
      </c>
      <c r="C157" s="1" t="str">
        <f>CALC_HAC!C157</f>
        <v>Transport de residus no perillosos Plàstics fins a 0</v>
      </c>
      <c r="D157" s="1" t="str">
        <f>CALC_HAC!D157</f>
        <v>Transport de residus no perillosos</v>
      </c>
      <c r="E157" s="1">
        <f>CALC_HAC!E157</f>
        <v>0</v>
      </c>
      <c r="G157" s="50" t="e">
        <f>$D$342</f>
        <v>#DIV/0!</v>
      </c>
      <c r="H157" s="45" t="e">
        <f>IF(K157=TEXTOS!$H$3,0,IF(F157&gt;0,F157,E157))*G157</f>
        <v>#DIV/0!</v>
      </c>
      <c r="I157" s="1">
        <f>CALC_HAC!I157</f>
        <v>0.21259241370000001</v>
      </c>
      <c r="J157" s="45" t="e">
        <f t="shared" si="12"/>
        <v>#DIV/0!</v>
      </c>
      <c r="K157" s="1" t="str">
        <f>CALC_HAC!L157</f>
        <v>SI</v>
      </c>
      <c r="L157" s="1" t="str">
        <f>CALC_HAC!M157</f>
        <v>TRN</v>
      </c>
      <c r="M157" s="1" t="str">
        <f>TEXTOS!$BH$4</f>
        <v>Producció</v>
      </c>
      <c r="N157" s="1" t="e">
        <f t="shared" si="13"/>
        <v>#DIV/0!</v>
      </c>
    </row>
    <row r="158" spans="1:14" x14ac:dyDescent="0.35">
      <c r="A158" s="1">
        <f>CALC_HAC!A158</f>
        <v>157</v>
      </c>
      <c r="B158" s="1" t="str">
        <f>CALC_HAC!B158</f>
        <v>Transport de residus no perillosos</v>
      </c>
      <c r="C158" s="1" t="str">
        <f>CALC_HAC!C158</f>
        <v>Transport de residus no perillosos Vidre fins a 0</v>
      </c>
      <c r="D158" s="1" t="str">
        <f>CALC_HAC!D158</f>
        <v>Transport de residus no perillosos</v>
      </c>
      <c r="E158" s="1">
        <f>CALC_HAC!E158</f>
        <v>0</v>
      </c>
      <c r="G158" s="50" t="e">
        <f>$D$342</f>
        <v>#DIV/0!</v>
      </c>
      <c r="H158" s="45" t="e">
        <f>IF(K158=TEXTOS!$H$3,0,IF(F158&gt;0,F158,E158))*G158</f>
        <v>#DIV/0!</v>
      </c>
      <c r="I158" s="1">
        <f>CALC_HAC!I158</f>
        <v>0.21259241370000001</v>
      </c>
      <c r="J158" s="45" t="e">
        <f t="shared" si="12"/>
        <v>#DIV/0!</v>
      </c>
      <c r="K158" s="1" t="str">
        <f>CALC_HAC!L158</f>
        <v>SI</v>
      </c>
      <c r="L158" s="1" t="str">
        <f>CALC_HAC!M158</f>
        <v>TRN</v>
      </c>
      <c r="M158" s="1" t="str">
        <f>TEXTOS!$BH$4</f>
        <v>Producció</v>
      </c>
      <c r="N158" s="1" t="e">
        <f t="shared" si="13"/>
        <v>#DIV/0!</v>
      </c>
    </row>
    <row r="159" spans="1:14" x14ac:dyDescent="0.35">
      <c r="A159" s="1">
        <f>CALC_HAC!A159</f>
        <v>158</v>
      </c>
      <c r="B159" s="1" t="str">
        <f>CALC_HAC!B159</f>
        <v>Transport de residus no perillosos</v>
      </c>
      <c r="C159" s="1" t="str">
        <f>CALC_HAC!C159</f>
        <v>Transport de residus no perillosos Banals (Fusta, cautxús i textil) fins a 0</v>
      </c>
      <c r="D159" s="1" t="str">
        <f>CALC_HAC!D159</f>
        <v>Transport de residus no perillosos</v>
      </c>
      <c r="E159" s="1">
        <f>CALC_HAC!E159</f>
        <v>0</v>
      </c>
      <c r="G159" s="50" t="e">
        <f>$D$342</f>
        <v>#DIV/0!</v>
      </c>
      <c r="H159" s="45" t="e">
        <f>IF(K159=TEXTOS!$H$3,0,IF(F159&gt;0,F159,E159))*G159</f>
        <v>#DIV/0!</v>
      </c>
      <c r="I159" s="1">
        <f>CALC_HAC!I159</f>
        <v>0.21259241370000001</v>
      </c>
      <c r="J159" s="45" t="e">
        <f t="shared" si="12"/>
        <v>#DIV/0!</v>
      </c>
      <c r="K159" s="1" t="str">
        <f>CALC_HAC!L159</f>
        <v>SI</v>
      </c>
      <c r="L159" s="1" t="str">
        <f>CALC_HAC!M159</f>
        <v>TRN</v>
      </c>
      <c r="M159" s="1" t="str">
        <f>TEXTOS!$BH$4</f>
        <v>Producció</v>
      </c>
      <c r="N159" s="1" t="e">
        <f t="shared" si="13"/>
        <v>#DIV/0!</v>
      </c>
    </row>
    <row r="160" spans="1:14" x14ac:dyDescent="0.35">
      <c r="A160" s="1">
        <f>CALC_HAC!A160</f>
        <v>159</v>
      </c>
      <c r="B160" s="1" t="str">
        <f>CALC_HAC!B160</f>
        <v>Transport de residus no perillosos</v>
      </c>
      <c r="C160" s="1" t="str">
        <f>CALC_HAC!C160</f>
        <v>Transport de residus no perillosos Residus d'oficina (paper, etc.) fins a 0</v>
      </c>
      <c r="D160" s="1" t="str">
        <f>CALC_HAC!D160</f>
        <v>Transport de residus no perillosos</v>
      </c>
      <c r="E160" s="1">
        <f>CALC_HAC!E160</f>
        <v>0</v>
      </c>
      <c r="G160" s="50" t="e">
        <f>$D$311</f>
        <v>#DIV/0!</v>
      </c>
      <c r="H160" s="45" t="e">
        <f>IF(K160=TEXTOS!$H$3,0,IF(F160&gt;0,F160,E160))*G160</f>
        <v>#DIV/0!</v>
      </c>
      <c r="I160" s="1">
        <f>CALC_HAC!I160</f>
        <v>0.21259241370000001</v>
      </c>
      <c r="J160" s="45" t="e">
        <f t="shared" si="12"/>
        <v>#DIV/0!</v>
      </c>
      <c r="K160" s="1" t="str">
        <f>CALC_HAC!L160</f>
        <v>SI</v>
      </c>
      <c r="L160" s="1" t="str">
        <f>CALC_HAC!M160</f>
        <v>TRN</v>
      </c>
      <c r="M160" s="1" t="str">
        <f>TEXTOS!$BH$4</f>
        <v>Producció</v>
      </c>
      <c r="N160" s="1" t="e">
        <f t="shared" si="13"/>
        <v>#DIV/0!</v>
      </c>
    </row>
    <row r="161" spans="1:14" x14ac:dyDescent="0.35">
      <c r="A161" s="1">
        <f>CALC_HAC!A161</f>
        <v>160</v>
      </c>
      <c r="B161" s="1" t="str">
        <f>CALC_HAC!B161</f>
        <v>Transport de residus no perillosos</v>
      </c>
      <c r="C161" s="1" t="str">
        <f>CALC_HAC!C161</f>
        <v>Transport de residus no perillosos RP RNP1 fins a 0</v>
      </c>
      <c r="D161" s="1" t="str">
        <f>CALC_HAC!D161</f>
        <v>Transport de residus no perillosos</v>
      </c>
      <c r="E161" s="1">
        <f>CALC_HAC!E161</f>
        <v>0</v>
      </c>
      <c r="G161" s="50" t="e">
        <f>$D$342</f>
        <v>#DIV/0!</v>
      </c>
      <c r="H161" s="45" t="e">
        <f>IF(K161=TEXTOS!$H$3,0,IF(F161&gt;0,F161,E161))*G161</f>
        <v>#DIV/0!</v>
      </c>
      <c r="I161" s="1">
        <f>CALC_HAC!I161</f>
        <v>0.21259241370000001</v>
      </c>
      <c r="J161" s="45" t="e">
        <f t="shared" si="12"/>
        <v>#DIV/0!</v>
      </c>
      <c r="K161" s="1" t="str">
        <f>CALC_HAC!L161</f>
        <v>SI</v>
      </c>
      <c r="L161" s="1" t="str">
        <f>CALC_HAC!M161</f>
        <v>TRN</v>
      </c>
      <c r="M161" s="1" t="str">
        <f>TEXTOS!$BH$4</f>
        <v>Producció</v>
      </c>
      <c r="N161" s="1" t="e">
        <f t="shared" si="13"/>
        <v>#DIV/0!</v>
      </c>
    </row>
    <row r="162" spans="1:14" x14ac:dyDescent="0.35">
      <c r="A162" s="1">
        <f>CALC_HAC!A162</f>
        <v>161</v>
      </c>
      <c r="B162" s="1" t="str">
        <f>CALC_HAC!B162</f>
        <v>Transport de residus no perillosos</v>
      </c>
      <c r="C162" s="1" t="str">
        <f>CALC_HAC!C162</f>
        <v>Transport de residus no perillosos RP  fins a 0</v>
      </c>
      <c r="D162" s="1" t="str">
        <f>CALC_HAC!D162</f>
        <v>Transport de residus no perillosos</v>
      </c>
      <c r="E162" s="1">
        <f>CALC_HAC!E162</f>
        <v>0</v>
      </c>
      <c r="G162" s="50" t="e">
        <f>$D$342</f>
        <v>#DIV/0!</v>
      </c>
      <c r="H162" s="45" t="e">
        <f>IF(K162=TEXTOS!$H$3,0,IF(F162&gt;0,F162,E162))*G162</f>
        <v>#DIV/0!</v>
      </c>
      <c r="I162" s="1">
        <f>CALC_HAC!I162</f>
        <v>0.21259241370000001</v>
      </c>
      <c r="J162" s="45" t="e">
        <f t="shared" ref="J162:J184" si="16">H162*I162</f>
        <v>#DIV/0!</v>
      </c>
      <c r="K162" s="1" t="str">
        <f>CALC_HAC!L162</f>
        <v>SI</v>
      </c>
      <c r="L162" s="1" t="str">
        <f>CALC_HAC!M162</f>
        <v>TRN</v>
      </c>
      <c r="M162" s="1" t="str">
        <f>TEXTOS!$BH$4</f>
        <v>Producció</v>
      </c>
      <c r="N162" s="1" t="e">
        <f t="shared" si="13"/>
        <v>#DIV/0!</v>
      </c>
    </row>
    <row r="163" spans="1:14" x14ac:dyDescent="0.35">
      <c r="A163" s="1">
        <f>CALC_HAC!A163</f>
        <v>162</v>
      </c>
      <c r="B163" s="1" t="str">
        <f>CALC_HAC!B163</f>
        <v>Transport de residus no perillosos</v>
      </c>
      <c r="C163" s="1" t="str">
        <f>CALC_HAC!C163</f>
        <v>Transport de residus no perillosos RP RNP3 fins a 0</v>
      </c>
      <c r="D163" s="1" t="str">
        <f>CALC_HAC!D163</f>
        <v>Transport de residus no perillosos</v>
      </c>
      <c r="E163" s="1">
        <f>CALC_HAC!E163</f>
        <v>0</v>
      </c>
      <c r="G163" s="50" t="e">
        <f>$D$342</f>
        <v>#DIV/0!</v>
      </c>
      <c r="H163" s="45" t="e">
        <f>IF(K163=TEXTOS!$H$3,0,IF(F163&gt;0,F163,E163))*G163</f>
        <v>#DIV/0!</v>
      </c>
      <c r="I163" s="1">
        <f>CALC_HAC!I163</f>
        <v>0.21259241370000001</v>
      </c>
      <c r="J163" s="45" t="e">
        <f t="shared" si="16"/>
        <v>#DIV/0!</v>
      </c>
      <c r="K163" s="1" t="str">
        <f>CALC_HAC!L163</f>
        <v>SI</v>
      </c>
      <c r="L163" s="1" t="str">
        <f>CALC_HAC!M163</f>
        <v>TRN</v>
      </c>
      <c r="M163" s="1" t="str">
        <f>TEXTOS!$BH$4</f>
        <v>Producció</v>
      </c>
      <c r="N163" s="1" t="e">
        <f t="shared" si="13"/>
        <v>#DIV/0!</v>
      </c>
    </row>
    <row r="164" spans="1:14" x14ac:dyDescent="0.35">
      <c r="A164" s="1">
        <f>CALC_HAC!A164</f>
        <v>163</v>
      </c>
      <c r="B164" s="1" t="str">
        <f>CALC_HAC!B164</f>
        <v>Transport de residus no perillosos</v>
      </c>
      <c r="C164" s="1" t="str">
        <f>CALC_HAC!C164</f>
        <v>Transport de residus no perillosos RP RNP4 fins a 0</v>
      </c>
      <c r="D164" s="1" t="str">
        <f>CALC_HAC!D164</f>
        <v>Transport de residus no perillosos</v>
      </c>
      <c r="E164" s="1">
        <f>CALC_HAC!E164</f>
        <v>0</v>
      </c>
      <c r="G164" s="50" t="e">
        <f>$D$342</f>
        <v>#DIV/0!</v>
      </c>
      <c r="H164" s="45" t="e">
        <f>IF(K164=TEXTOS!$H$3,0,IF(F164&gt;0,F164,E164))*G164</f>
        <v>#DIV/0!</v>
      </c>
      <c r="I164" s="1">
        <f>CALC_HAC!I164</f>
        <v>0.21259241370000001</v>
      </c>
      <c r="J164" s="45" t="e">
        <f t="shared" si="16"/>
        <v>#DIV/0!</v>
      </c>
      <c r="K164" s="1" t="str">
        <f>CALC_HAC!L164</f>
        <v>SI</v>
      </c>
      <c r="L164" s="1" t="str">
        <f>CALC_HAC!M164</f>
        <v>TRN</v>
      </c>
      <c r="M164" s="1" t="str">
        <f>TEXTOS!$BH$4</f>
        <v>Producció</v>
      </c>
      <c r="N164" s="1" t="e">
        <f t="shared" si="13"/>
        <v>#DIV/0!</v>
      </c>
    </row>
    <row r="165" spans="1:14" x14ac:dyDescent="0.35">
      <c r="A165" s="1">
        <f>CALC_HAC!A165</f>
        <v>164</v>
      </c>
      <c r="B165" s="1" t="str">
        <f>CALC_HAC!B165</f>
        <v>Transport de peces recuperades</v>
      </c>
      <c r="C165" s="1" t="str">
        <f>CALC_HAC!C165</f>
        <v>Transport de peces recuperades 0 fins a 0</v>
      </c>
      <c r="D165" s="1" t="str">
        <f>CALC_HAC!D165</f>
        <v>Transport de peces recuperades</v>
      </c>
      <c r="E165" s="1">
        <f>CALC_HAC!E165</f>
        <v>0</v>
      </c>
      <c r="G165" s="50" t="e">
        <f t="shared" ref="G165:G184" si="17">$D$339</f>
        <v>#DIV/0!</v>
      </c>
      <c r="H165" s="45" t="e">
        <f>IF(K165=TEXTOS!$H$3,0,IF(F165&gt;0,F165,E165))*G165</f>
        <v>#DIV/0!</v>
      </c>
      <c r="I165" s="1">
        <f>CALC_HAC!I165</f>
        <v>0.50650310759999995</v>
      </c>
      <c r="J165" s="45" t="e">
        <f t="shared" si="16"/>
        <v>#DIV/0!</v>
      </c>
      <c r="K165" s="1" t="str">
        <f>CALC_HAC!L165</f>
        <v>NO</v>
      </c>
      <c r="L165" s="1" t="str">
        <f>CALC_HAC!M165</f>
        <v>TPR</v>
      </c>
      <c r="M165" s="1" t="str">
        <f>TEXTOS!$BH$5</f>
        <v>Transports Aigües Avall (Peces Recuperades)</v>
      </c>
      <c r="N165" s="1" t="e">
        <f t="shared" si="13"/>
        <v>#DIV/0!</v>
      </c>
    </row>
    <row r="166" spans="1:14" x14ac:dyDescent="0.35">
      <c r="A166" s="1">
        <f>CALC_HAC!A166</f>
        <v>165</v>
      </c>
      <c r="B166" s="1" t="str">
        <f>CALC_HAC!B166</f>
        <v>Transport de peces recuperades</v>
      </c>
      <c r="C166" s="1" t="str">
        <f>CALC_HAC!C166</f>
        <v>Transport de peces recuperades 0 fins a 0</v>
      </c>
      <c r="D166" s="1" t="str">
        <f>CALC_HAC!D166</f>
        <v>Transport de peces recuperades</v>
      </c>
      <c r="E166" s="1">
        <f>CALC_HAC!E166</f>
        <v>0</v>
      </c>
      <c r="G166" s="50" t="e">
        <f t="shared" si="17"/>
        <v>#DIV/0!</v>
      </c>
      <c r="H166" s="45" t="e">
        <f>IF(K166=TEXTOS!$H$3,0,IF(F166&gt;0,F166,E166))*G166</f>
        <v>#DIV/0!</v>
      </c>
      <c r="I166" s="1">
        <f>CALC_HAC!I166</f>
        <v>0.50650310759999995</v>
      </c>
      <c r="J166" s="45" t="e">
        <f t="shared" si="16"/>
        <v>#DIV/0!</v>
      </c>
      <c r="K166" s="1" t="str">
        <f>CALC_HAC!L166</f>
        <v>NO</v>
      </c>
      <c r="L166" s="1" t="str">
        <f>CALC_HAC!M166</f>
        <v>TPR</v>
      </c>
      <c r="M166" s="1" t="str">
        <f>TEXTOS!$BH$5</f>
        <v>Transports Aigües Avall (Peces Recuperades)</v>
      </c>
      <c r="N166" s="1" t="e">
        <f t="shared" si="13"/>
        <v>#DIV/0!</v>
      </c>
    </row>
    <row r="167" spans="1:14" x14ac:dyDescent="0.35">
      <c r="A167" s="1">
        <f>CALC_HAC!A167</f>
        <v>166</v>
      </c>
      <c r="B167" s="1" t="str">
        <f>CALC_HAC!B167</f>
        <v>Transport de peces recuperades</v>
      </c>
      <c r="C167" s="1" t="str">
        <f>CALC_HAC!C167</f>
        <v>Transport de peces recuperades 0 fins a 0</v>
      </c>
      <c r="D167" s="1" t="str">
        <f>CALC_HAC!D167</f>
        <v>Transport de peces recuperades</v>
      </c>
      <c r="E167" s="1">
        <f>CALC_HAC!E167</f>
        <v>0</v>
      </c>
      <c r="G167" s="50" t="e">
        <f t="shared" si="17"/>
        <v>#DIV/0!</v>
      </c>
      <c r="H167" s="45" t="e">
        <f>IF(K167=TEXTOS!$H$3,0,IF(F167&gt;0,F167,E167))*G167</f>
        <v>#DIV/0!</v>
      </c>
      <c r="I167" s="1">
        <f>CALC_HAC!I167</f>
        <v>0.50650310759999995</v>
      </c>
      <c r="J167" s="45" t="e">
        <f t="shared" si="16"/>
        <v>#DIV/0!</v>
      </c>
      <c r="K167" s="1" t="str">
        <f>CALC_HAC!L167</f>
        <v>NO</v>
      </c>
      <c r="L167" s="1" t="str">
        <f>CALC_HAC!M167</f>
        <v>TPR</v>
      </c>
      <c r="M167" s="1" t="str">
        <f>TEXTOS!$BH$5</f>
        <v>Transports Aigües Avall (Peces Recuperades)</v>
      </c>
      <c r="N167" s="1" t="e">
        <f t="shared" si="13"/>
        <v>#DIV/0!</v>
      </c>
    </row>
    <row r="168" spans="1:14" x14ac:dyDescent="0.35">
      <c r="A168" s="1">
        <f>CALC_HAC!A168</f>
        <v>167</v>
      </c>
      <c r="B168" s="1" t="str">
        <f>CALC_HAC!B168</f>
        <v>Transport de peces recuperades</v>
      </c>
      <c r="C168" s="1" t="str">
        <f>CALC_HAC!C168</f>
        <v>Transport de peces recuperades 0 fins a 0</v>
      </c>
      <c r="D168" s="1" t="str">
        <f>CALC_HAC!D168</f>
        <v>Transport de peces recuperades</v>
      </c>
      <c r="E168" s="1">
        <f>CALC_HAC!E168</f>
        <v>0</v>
      </c>
      <c r="G168" s="50" t="e">
        <f t="shared" si="17"/>
        <v>#DIV/0!</v>
      </c>
      <c r="H168" s="45" t="e">
        <f>IF(K168=TEXTOS!$H$3,0,IF(F168&gt;0,F168,E168))*G168</f>
        <v>#DIV/0!</v>
      </c>
      <c r="I168" s="1">
        <f>CALC_HAC!I168</f>
        <v>0.50650310759999995</v>
      </c>
      <c r="J168" s="45" t="e">
        <f t="shared" si="16"/>
        <v>#DIV/0!</v>
      </c>
      <c r="K168" s="1" t="str">
        <f>CALC_HAC!L168</f>
        <v>NO</v>
      </c>
      <c r="L168" s="1" t="str">
        <f>CALC_HAC!M168</f>
        <v>TPR</v>
      </c>
      <c r="M168" s="1" t="str">
        <f>TEXTOS!$BH$5</f>
        <v>Transports Aigües Avall (Peces Recuperades)</v>
      </c>
      <c r="N168" s="1" t="e">
        <f t="shared" si="13"/>
        <v>#DIV/0!</v>
      </c>
    </row>
    <row r="169" spans="1:14" x14ac:dyDescent="0.35">
      <c r="A169" s="1">
        <f>CALC_HAC!A169</f>
        <v>168</v>
      </c>
      <c r="B169" s="1" t="str">
        <f>CALC_HAC!B169</f>
        <v>Transport de peces recuperades</v>
      </c>
      <c r="C169" s="1" t="str">
        <f>CALC_HAC!C169</f>
        <v>Transport de peces recuperades 0 fins a 0</v>
      </c>
      <c r="D169" s="1" t="str">
        <f>CALC_HAC!D169</f>
        <v>Transport de peces recuperades</v>
      </c>
      <c r="E169" s="1">
        <f>CALC_HAC!E169</f>
        <v>0</v>
      </c>
      <c r="G169" s="50" t="e">
        <f t="shared" si="17"/>
        <v>#DIV/0!</v>
      </c>
      <c r="H169" s="45" t="e">
        <f>IF(K169=TEXTOS!$H$3,0,IF(F169&gt;0,F169,E169))*G169</f>
        <v>#DIV/0!</v>
      </c>
      <c r="I169" s="1">
        <f>CALC_HAC!I169</f>
        <v>0.50650310759999995</v>
      </c>
      <c r="J169" s="45" t="e">
        <f t="shared" si="16"/>
        <v>#DIV/0!</v>
      </c>
      <c r="K169" s="1" t="str">
        <f>CALC_HAC!L169</f>
        <v>NO</v>
      </c>
      <c r="L169" s="1" t="str">
        <f>CALC_HAC!M169</f>
        <v>TPR</v>
      </c>
      <c r="M169" s="1" t="str">
        <f>TEXTOS!$BH$5</f>
        <v>Transports Aigües Avall (Peces Recuperades)</v>
      </c>
      <c r="N169" s="1" t="e">
        <f t="shared" si="13"/>
        <v>#DIV/0!</v>
      </c>
    </row>
    <row r="170" spans="1:14" x14ac:dyDescent="0.35">
      <c r="A170" s="1">
        <f>CALC_HAC!A170</f>
        <v>169</v>
      </c>
      <c r="B170" s="1" t="str">
        <f>CALC_HAC!B170</f>
        <v>Transport de peces recuperades</v>
      </c>
      <c r="C170" s="1" t="str">
        <f>CALC_HAC!C170</f>
        <v>Transport de peces recuperades 0 fins a 0</v>
      </c>
      <c r="D170" s="1" t="str">
        <f>CALC_HAC!D170</f>
        <v>Transport de peces recuperades</v>
      </c>
      <c r="E170" s="1">
        <f>CALC_HAC!E170</f>
        <v>0</v>
      </c>
      <c r="G170" s="50" t="e">
        <f t="shared" si="17"/>
        <v>#DIV/0!</v>
      </c>
      <c r="H170" s="45" t="e">
        <f>IF(K170=TEXTOS!$H$3,0,IF(F170&gt;0,F170,E170))*G170</f>
        <v>#DIV/0!</v>
      </c>
      <c r="I170" s="1">
        <f>CALC_HAC!I170</f>
        <v>0.50650310759999995</v>
      </c>
      <c r="J170" s="45" t="e">
        <f t="shared" si="16"/>
        <v>#DIV/0!</v>
      </c>
      <c r="K170" s="1" t="str">
        <f>CALC_HAC!L170</f>
        <v>NO</v>
      </c>
      <c r="L170" s="1" t="str">
        <f>CALC_HAC!M170</f>
        <v>TPR</v>
      </c>
      <c r="M170" s="1" t="str">
        <f>TEXTOS!$BH$5</f>
        <v>Transports Aigües Avall (Peces Recuperades)</v>
      </c>
      <c r="N170" s="1" t="e">
        <f t="shared" si="13"/>
        <v>#DIV/0!</v>
      </c>
    </row>
    <row r="171" spans="1:14" x14ac:dyDescent="0.35">
      <c r="A171" s="1">
        <f>CALC_HAC!A171</f>
        <v>170</v>
      </c>
      <c r="B171" s="1" t="str">
        <f>CALC_HAC!B171</f>
        <v>Transport de peces recuperades</v>
      </c>
      <c r="C171" s="1" t="str">
        <f>CALC_HAC!C171</f>
        <v>Transport de peces recuperades 0 fins a 0</v>
      </c>
      <c r="D171" s="1" t="str">
        <f>CALC_HAC!D171</f>
        <v>Transport de peces recuperades</v>
      </c>
      <c r="E171" s="1">
        <f>CALC_HAC!E171</f>
        <v>0</v>
      </c>
      <c r="G171" s="50" t="e">
        <f t="shared" si="17"/>
        <v>#DIV/0!</v>
      </c>
      <c r="H171" s="45" t="e">
        <f>IF(K171=TEXTOS!$H$3,0,IF(F171&gt;0,F171,E171))*G171</f>
        <v>#DIV/0!</v>
      </c>
      <c r="I171" s="1">
        <f>CALC_HAC!I171</f>
        <v>0.50650310759999995</v>
      </c>
      <c r="J171" s="45" t="e">
        <f t="shared" si="16"/>
        <v>#DIV/0!</v>
      </c>
      <c r="K171" s="1" t="str">
        <f>CALC_HAC!L171</f>
        <v>NO</v>
      </c>
      <c r="L171" s="1" t="str">
        <f>CALC_HAC!M171</f>
        <v>TPR</v>
      </c>
      <c r="M171" s="1" t="str">
        <f>TEXTOS!$BH$5</f>
        <v>Transports Aigües Avall (Peces Recuperades)</v>
      </c>
      <c r="N171" s="1" t="e">
        <f t="shared" si="13"/>
        <v>#DIV/0!</v>
      </c>
    </row>
    <row r="172" spans="1:14" x14ac:dyDescent="0.35">
      <c r="A172" s="1">
        <f>CALC_HAC!A172</f>
        <v>171</v>
      </c>
      <c r="B172" s="1" t="str">
        <f>CALC_HAC!B172</f>
        <v>Transport de peces recuperades</v>
      </c>
      <c r="C172" s="1" t="str">
        <f>CALC_HAC!C172</f>
        <v>Transport de peces recuperades 0 fins a 0</v>
      </c>
      <c r="D172" s="1" t="str">
        <f>CALC_HAC!D172</f>
        <v>Transport de peces recuperades</v>
      </c>
      <c r="E172" s="1">
        <f>CALC_HAC!E172</f>
        <v>0</v>
      </c>
      <c r="G172" s="50" t="e">
        <f t="shared" si="17"/>
        <v>#DIV/0!</v>
      </c>
      <c r="H172" s="45" t="e">
        <f>IF(K172=TEXTOS!$H$3,0,IF(F172&gt;0,F172,E172))*G172</f>
        <v>#DIV/0!</v>
      </c>
      <c r="I172" s="1">
        <f>CALC_HAC!I172</f>
        <v>0.50650310759999995</v>
      </c>
      <c r="J172" s="45" t="e">
        <f t="shared" si="16"/>
        <v>#DIV/0!</v>
      </c>
      <c r="K172" s="1" t="str">
        <f>CALC_HAC!L172</f>
        <v>NO</v>
      </c>
      <c r="L172" s="1" t="str">
        <f>CALC_HAC!M172</f>
        <v>TPR</v>
      </c>
      <c r="M172" s="1" t="str">
        <f>TEXTOS!$BH$5</f>
        <v>Transports Aigües Avall (Peces Recuperades)</v>
      </c>
      <c r="N172" s="1" t="e">
        <f t="shared" si="13"/>
        <v>#DIV/0!</v>
      </c>
    </row>
    <row r="173" spans="1:14" x14ac:dyDescent="0.35">
      <c r="A173" s="1">
        <f>CALC_HAC!A173</f>
        <v>172</v>
      </c>
      <c r="B173" s="1" t="str">
        <f>CALC_HAC!B173</f>
        <v>Transport de peces recuperades</v>
      </c>
      <c r="C173" s="1" t="str">
        <f>CALC_HAC!C173</f>
        <v>Transport de peces recuperades 0 fins a 0</v>
      </c>
      <c r="D173" s="1" t="str">
        <f>CALC_HAC!D173</f>
        <v>Transport de peces recuperades</v>
      </c>
      <c r="E173" s="1">
        <f>CALC_HAC!E173</f>
        <v>0</v>
      </c>
      <c r="G173" s="50" t="e">
        <f t="shared" si="17"/>
        <v>#DIV/0!</v>
      </c>
      <c r="H173" s="45" t="e">
        <f>IF(K173=TEXTOS!$H$3,0,IF(F173&gt;0,F173,E173))*G173</f>
        <v>#DIV/0!</v>
      </c>
      <c r="I173" s="1">
        <f>CALC_HAC!I173</f>
        <v>0.50650310759999995</v>
      </c>
      <c r="J173" s="45" t="e">
        <f t="shared" si="16"/>
        <v>#DIV/0!</v>
      </c>
      <c r="K173" s="1" t="str">
        <f>CALC_HAC!L173</f>
        <v>NO</v>
      </c>
      <c r="L173" s="1" t="str">
        <f>CALC_HAC!M173</f>
        <v>TPR</v>
      </c>
      <c r="M173" s="1" t="str">
        <f>TEXTOS!$BH$5</f>
        <v>Transports Aigües Avall (Peces Recuperades)</v>
      </c>
      <c r="N173" s="1" t="e">
        <f t="shared" si="13"/>
        <v>#DIV/0!</v>
      </c>
    </row>
    <row r="174" spans="1:14" x14ac:dyDescent="0.35">
      <c r="A174" s="1">
        <f>CALC_HAC!A174</f>
        <v>173</v>
      </c>
      <c r="B174" s="1" t="str">
        <f>CALC_HAC!B174</f>
        <v>Transport de peces recuperades</v>
      </c>
      <c r="C174" s="1" t="str">
        <f>CALC_HAC!C174</f>
        <v>Transport de peces recuperades 0 fins a 0</v>
      </c>
      <c r="D174" s="1" t="str">
        <f>CALC_HAC!D174</f>
        <v>Transport de peces recuperades</v>
      </c>
      <c r="E174" s="1">
        <f>CALC_HAC!E174</f>
        <v>0</v>
      </c>
      <c r="G174" s="50" t="e">
        <f t="shared" si="17"/>
        <v>#DIV/0!</v>
      </c>
      <c r="H174" s="45" t="e">
        <f>IF(K174=TEXTOS!$H$3,0,IF(F174&gt;0,F174,E174))*G174</f>
        <v>#DIV/0!</v>
      </c>
      <c r="I174" s="1">
        <f>CALC_HAC!I174</f>
        <v>0.50650310759999995</v>
      </c>
      <c r="J174" s="45" t="e">
        <f t="shared" si="16"/>
        <v>#DIV/0!</v>
      </c>
      <c r="K174" s="1" t="str">
        <f>CALC_HAC!L174</f>
        <v>NO</v>
      </c>
      <c r="L174" s="1" t="str">
        <f>CALC_HAC!M174</f>
        <v>TPR</v>
      </c>
      <c r="M174" s="1" t="str">
        <f>TEXTOS!$BH$5</f>
        <v>Transports Aigües Avall (Peces Recuperades)</v>
      </c>
      <c r="N174" s="1" t="e">
        <f t="shared" si="13"/>
        <v>#DIV/0!</v>
      </c>
    </row>
    <row r="175" spans="1:14" x14ac:dyDescent="0.35">
      <c r="A175" s="1">
        <f>CALC_HAC!A175</f>
        <v>174</v>
      </c>
      <c r="B175" s="1" t="str">
        <f>CALC_HAC!B175</f>
        <v>Transport de peces recuperades</v>
      </c>
      <c r="C175" s="1" t="str">
        <f>CALC_HAC!C175</f>
        <v>Transport de peces recuperades 0 fins a 0</v>
      </c>
      <c r="D175" s="1" t="str">
        <f>CALC_HAC!D175</f>
        <v>Transport de peces recuperades</v>
      </c>
      <c r="E175" s="1">
        <f>CALC_HAC!E175</f>
        <v>0</v>
      </c>
      <c r="G175" s="50" t="e">
        <f t="shared" si="17"/>
        <v>#DIV/0!</v>
      </c>
      <c r="H175" s="45" t="e">
        <f>IF(K175=TEXTOS!$H$3,0,IF(F175&gt;0,F175,E175))*G175</f>
        <v>#DIV/0!</v>
      </c>
      <c r="I175" s="1">
        <f>CALC_HAC!I175</f>
        <v>0.50650310759999995</v>
      </c>
      <c r="J175" s="45" t="e">
        <f t="shared" si="16"/>
        <v>#DIV/0!</v>
      </c>
      <c r="K175" s="1" t="str">
        <f>CALC_HAC!L175</f>
        <v>NO</v>
      </c>
      <c r="L175" s="1" t="str">
        <f>CALC_HAC!M175</f>
        <v>TPR</v>
      </c>
      <c r="M175" s="1" t="str">
        <f>TEXTOS!$BH$5</f>
        <v>Transports Aigües Avall (Peces Recuperades)</v>
      </c>
      <c r="N175" s="1" t="e">
        <f t="shared" si="13"/>
        <v>#DIV/0!</v>
      </c>
    </row>
    <row r="176" spans="1:14" x14ac:dyDescent="0.35">
      <c r="A176" s="1">
        <f>CALC_HAC!A176</f>
        <v>175</v>
      </c>
      <c r="B176" s="1" t="str">
        <f>CALC_HAC!B176</f>
        <v>Transport de peces recuperades</v>
      </c>
      <c r="C176" s="1" t="str">
        <f>CALC_HAC!C176</f>
        <v>Transport de peces recuperades 0 fins a 0</v>
      </c>
      <c r="D176" s="1" t="str">
        <f>CALC_HAC!D176</f>
        <v>Transport de peces recuperades</v>
      </c>
      <c r="E176" s="1">
        <f>CALC_HAC!E176</f>
        <v>0</v>
      </c>
      <c r="G176" s="50" t="e">
        <f t="shared" si="17"/>
        <v>#DIV/0!</v>
      </c>
      <c r="H176" s="45" t="e">
        <f>IF(K176=TEXTOS!$H$3,0,IF(F176&gt;0,F176,E176))*G176</f>
        <v>#DIV/0!</v>
      </c>
      <c r="I176" s="1">
        <f>CALC_HAC!I176</f>
        <v>0.50650310759999995</v>
      </c>
      <c r="J176" s="45" t="e">
        <f t="shared" si="16"/>
        <v>#DIV/0!</v>
      </c>
      <c r="K176" s="1" t="str">
        <f>CALC_HAC!L176</f>
        <v>NO</v>
      </c>
      <c r="L176" s="1" t="str">
        <f>CALC_HAC!M176</f>
        <v>TPR</v>
      </c>
      <c r="M176" s="1" t="str">
        <f>TEXTOS!$BH$5</f>
        <v>Transports Aigües Avall (Peces Recuperades)</v>
      </c>
      <c r="N176" s="1" t="e">
        <f t="shared" si="13"/>
        <v>#DIV/0!</v>
      </c>
    </row>
    <row r="177" spans="1:14" x14ac:dyDescent="0.35">
      <c r="A177" s="1">
        <f>CALC_HAC!A177</f>
        <v>176</v>
      </c>
      <c r="B177" s="1" t="str">
        <f>CALC_HAC!B177</f>
        <v>Transport de peces recuperades</v>
      </c>
      <c r="C177" s="1" t="str">
        <f>CALC_HAC!C177</f>
        <v>Transport de peces recuperades 0 fins a 0</v>
      </c>
      <c r="D177" s="1" t="str">
        <f>CALC_HAC!D177</f>
        <v>Transport de peces recuperades</v>
      </c>
      <c r="E177" s="1">
        <f>CALC_HAC!E177</f>
        <v>0</v>
      </c>
      <c r="G177" s="50" t="e">
        <f t="shared" si="17"/>
        <v>#DIV/0!</v>
      </c>
      <c r="H177" s="45" t="e">
        <f>IF(K177=TEXTOS!$H$3,0,IF(F177&gt;0,F177,E177))*G177</f>
        <v>#DIV/0!</v>
      </c>
      <c r="I177" s="1">
        <f>CALC_HAC!I177</f>
        <v>0.50650310759999995</v>
      </c>
      <c r="J177" s="45" t="e">
        <f t="shared" si="16"/>
        <v>#DIV/0!</v>
      </c>
      <c r="K177" s="1" t="str">
        <f>CALC_HAC!L177</f>
        <v>NO</v>
      </c>
      <c r="L177" s="1" t="str">
        <f>CALC_HAC!M177</f>
        <v>TPR</v>
      </c>
      <c r="M177" s="1" t="str">
        <f>TEXTOS!$BH$5</f>
        <v>Transports Aigües Avall (Peces Recuperades)</v>
      </c>
      <c r="N177" s="1" t="e">
        <f t="shared" si="13"/>
        <v>#DIV/0!</v>
      </c>
    </row>
    <row r="178" spans="1:14" x14ac:dyDescent="0.35">
      <c r="A178" s="1">
        <f>CALC_HAC!A178</f>
        <v>177</v>
      </c>
      <c r="B178" s="1" t="str">
        <f>CALC_HAC!B178</f>
        <v>Transport de peces recuperades</v>
      </c>
      <c r="C178" s="1" t="str">
        <f>CALC_HAC!C178</f>
        <v>Transport de peces recuperades 0 fins a 0</v>
      </c>
      <c r="D178" s="1" t="str">
        <f>CALC_HAC!D178</f>
        <v>Transport de peces recuperades</v>
      </c>
      <c r="E178" s="1">
        <f>CALC_HAC!E178</f>
        <v>0</v>
      </c>
      <c r="G178" s="50" t="e">
        <f t="shared" si="17"/>
        <v>#DIV/0!</v>
      </c>
      <c r="H178" s="45" t="e">
        <f>IF(K178=TEXTOS!$H$3,0,IF(F178&gt;0,F178,E178))*G178</f>
        <v>#DIV/0!</v>
      </c>
      <c r="I178" s="1">
        <f>CALC_HAC!I178</f>
        <v>0.50650310759999995</v>
      </c>
      <c r="J178" s="45" t="e">
        <f t="shared" si="16"/>
        <v>#DIV/0!</v>
      </c>
      <c r="K178" s="1" t="str">
        <f>CALC_HAC!L178</f>
        <v>NO</v>
      </c>
      <c r="L178" s="1" t="str">
        <f>CALC_HAC!M178</f>
        <v>TPR</v>
      </c>
      <c r="M178" s="1" t="str">
        <f>TEXTOS!$BH$5</f>
        <v>Transports Aigües Avall (Peces Recuperades)</v>
      </c>
      <c r="N178" s="1" t="e">
        <f t="shared" si="13"/>
        <v>#DIV/0!</v>
      </c>
    </row>
    <row r="179" spans="1:14" x14ac:dyDescent="0.35">
      <c r="A179" s="1">
        <f>CALC_HAC!A179</f>
        <v>178</v>
      </c>
      <c r="B179" s="1" t="str">
        <f>CALC_HAC!B179</f>
        <v>Transport de peces recuperades</v>
      </c>
      <c r="C179" s="1" t="str">
        <f>CALC_HAC!C179</f>
        <v>Transport de peces recuperades 0 fins a 0</v>
      </c>
      <c r="D179" s="1" t="str">
        <f>CALC_HAC!D179</f>
        <v>Transport de peces recuperades</v>
      </c>
      <c r="E179" s="1">
        <f>CALC_HAC!E179</f>
        <v>0</v>
      </c>
      <c r="G179" s="50" t="e">
        <f t="shared" si="17"/>
        <v>#DIV/0!</v>
      </c>
      <c r="H179" s="45" t="e">
        <f>IF(K179=TEXTOS!$H$3,0,IF(F179&gt;0,F179,E179))*G179</f>
        <v>#DIV/0!</v>
      </c>
      <c r="I179" s="1">
        <f>CALC_HAC!I179</f>
        <v>0.50650310759999995</v>
      </c>
      <c r="J179" s="45" t="e">
        <f t="shared" si="16"/>
        <v>#DIV/0!</v>
      </c>
      <c r="K179" s="1" t="str">
        <f>CALC_HAC!L179</f>
        <v>NO</v>
      </c>
      <c r="L179" s="1" t="str">
        <f>CALC_HAC!M179</f>
        <v>TPR</v>
      </c>
      <c r="M179" s="1" t="str">
        <f>TEXTOS!$BH$5</f>
        <v>Transports Aigües Avall (Peces Recuperades)</v>
      </c>
      <c r="N179" s="1" t="e">
        <f t="shared" si="13"/>
        <v>#DIV/0!</v>
      </c>
    </row>
    <row r="180" spans="1:14" x14ac:dyDescent="0.35">
      <c r="A180" s="1">
        <f>CALC_HAC!A180</f>
        <v>179</v>
      </c>
      <c r="B180" s="1" t="str">
        <f>CALC_HAC!B180</f>
        <v>Transport de peces recuperades</v>
      </c>
      <c r="C180" s="1" t="str">
        <f>CALC_HAC!C180</f>
        <v>Transport de peces recuperades 0 fins a 0</v>
      </c>
      <c r="D180" s="1" t="str">
        <f>CALC_HAC!D180</f>
        <v>Transport de peces recuperades</v>
      </c>
      <c r="E180" s="1">
        <f>CALC_HAC!E180</f>
        <v>0</v>
      </c>
      <c r="G180" s="50" t="e">
        <f t="shared" si="17"/>
        <v>#DIV/0!</v>
      </c>
      <c r="H180" s="45" t="e">
        <f>IF(K180=TEXTOS!$H$3,0,IF(F180&gt;0,F180,E180))*G180</f>
        <v>#DIV/0!</v>
      </c>
      <c r="I180" s="1">
        <f>CALC_HAC!I180</f>
        <v>0.50650310759999995</v>
      </c>
      <c r="J180" s="45" t="e">
        <f t="shared" si="16"/>
        <v>#DIV/0!</v>
      </c>
      <c r="K180" s="1" t="str">
        <f>CALC_HAC!L180</f>
        <v>NO</v>
      </c>
      <c r="L180" s="1" t="str">
        <f>CALC_HAC!M180</f>
        <v>TPR</v>
      </c>
      <c r="M180" s="1" t="str">
        <f>TEXTOS!$BH$5</f>
        <v>Transports Aigües Avall (Peces Recuperades)</v>
      </c>
      <c r="N180" s="1" t="e">
        <f t="shared" si="13"/>
        <v>#DIV/0!</v>
      </c>
    </row>
    <row r="181" spans="1:14" x14ac:dyDescent="0.35">
      <c r="A181" s="1">
        <f>CALC_HAC!A181</f>
        <v>180</v>
      </c>
      <c r="B181" s="1" t="str">
        <f>CALC_HAC!B181</f>
        <v>Transport de peces recuperades</v>
      </c>
      <c r="C181" s="1" t="str">
        <f>CALC_HAC!C181</f>
        <v>Transport de peces recuperades 0 fins a 0</v>
      </c>
      <c r="D181" s="1" t="str">
        <f>CALC_HAC!D181</f>
        <v>Transport de peces recuperades</v>
      </c>
      <c r="E181" s="1">
        <f>CALC_HAC!E181</f>
        <v>0</v>
      </c>
      <c r="G181" s="50" t="e">
        <f t="shared" si="17"/>
        <v>#DIV/0!</v>
      </c>
      <c r="H181" s="45" t="e">
        <f>IF(K181=TEXTOS!$H$3,0,IF(F181&gt;0,F181,E181))*G181</f>
        <v>#DIV/0!</v>
      </c>
      <c r="I181" s="1">
        <f>CALC_HAC!I181</f>
        <v>0.50650310759999995</v>
      </c>
      <c r="J181" s="45" t="e">
        <f t="shared" si="16"/>
        <v>#DIV/0!</v>
      </c>
      <c r="K181" s="1" t="str">
        <f>CALC_HAC!L181</f>
        <v>NO</v>
      </c>
      <c r="L181" s="1" t="str">
        <f>CALC_HAC!M181</f>
        <v>TPR</v>
      </c>
      <c r="M181" s="1" t="str">
        <f>TEXTOS!$BH$5</f>
        <v>Transports Aigües Avall (Peces Recuperades)</v>
      </c>
      <c r="N181" s="1" t="e">
        <f t="shared" si="13"/>
        <v>#DIV/0!</v>
      </c>
    </row>
    <row r="182" spans="1:14" x14ac:dyDescent="0.35">
      <c r="A182" s="1">
        <f>CALC_HAC!A182</f>
        <v>181</v>
      </c>
      <c r="B182" s="1" t="str">
        <f>CALC_HAC!B182</f>
        <v>Transport de peces recuperades</v>
      </c>
      <c r="C182" s="1" t="str">
        <f>CALC_HAC!C182</f>
        <v>Transport de peces recuperades 0 fins a 0</v>
      </c>
      <c r="D182" s="1" t="str">
        <f>CALC_HAC!D182</f>
        <v>Transport de peces recuperades</v>
      </c>
      <c r="E182" s="1">
        <f>CALC_HAC!E182</f>
        <v>0</v>
      </c>
      <c r="G182" s="50" t="e">
        <f t="shared" si="17"/>
        <v>#DIV/0!</v>
      </c>
      <c r="H182" s="45" t="e">
        <f>IF(K182=TEXTOS!$H$3,0,IF(F182&gt;0,F182,E182))*G182</f>
        <v>#DIV/0!</v>
      </c>
      <c r="I182" s="1">
        <f>CALC_HAC!I182</f>
        <v>0.50650310759999995</v>
      </c>
      <c r="J182" s="45" t="e">
        <f t="shared" si="16"/>
        <v>#DIV/0!</v>
      </c>
      <c r="K182" s="1" t="str">
        <f>CALC_HAC!L182</f>
        <v>NO</v>
      </c>
      <c r="L182" s="1" t="str">
        <f>CALC_HAC!M182</f>
        <v>TPR</v>
      </c>
      <c r="M182" s="1" t="str">
        <f>TEXTOS!$BH$5</f>
        <v>Transports Aigües Avall (Peces Recuperades)</v>
      </c>
      <c r="N182" s="1" t="e">
        <f t="shared" si="13"/>
        <v>#DIV/0!</v>
      </c>
    </row>
    <row r="183" spans="1:14" x14ac:dyDescent="0.35">
      <c r="A183" s="1">
        <f>CALC_HAC!A183</f>
        <v>182</v>
      </c>
      <c r="B183" s="1" t="str">
        <f>CALC_HAC!B183</f>
        <v>Transport de peces recuperades</v>
      </c>
      <c r="C183" s="1" t="str">
        <f>CALC_HAC!C183</f>
        <v>Transport de peces recuperades 0 fins a 0</v>
      </c>
      <c r="D183" s="1" t="str">
        <f>CALC_HAC!D183</f>
        <v>Transport de peces recuperades</v>
      </c>
      <c r="E183" s="1">
        <f>CALC_HAC!E183</f>
        <v>0</v>
      </c>
      <c r="G183" s="50" t="e">
        <f t="shared" si="17"/>
        <v>#DIV/0!</v>
      </c>
      <c r="H183" s="45" t="e">
        <f>IF(K183=TEXTOS!$H$3,0,IF(F183&gt;0,F183,E183))*G183</f>
        <v>#DIV/0!</v>
      </c>
      <c r="I183" s="1">
        <f>CALC_HAC!I183</f>
        <v>0.50650310759999995</v>
      </c>
      <c r="J183" s="45" t="e">
        <f t="shared" si="16"/>
        <v>#DIV/0!</v>
      </c>
      <c r="K183" s="1" t="str">
        <f>CALC_HAC!L183</f>
        <v>NO</v>
      </c>
      <c r="L183" s="1" t="str">
        <f>CALC_HAC!M183</f>
        <v>TPR</v>
      </c>
      <c r="M183" s="1" t="str">
        <f>TEXTOS!$BH$5</f>
        <v>Transports Aigües Avall (Peces Recuperades)</v>
      </c>
      <c r="N183" s="1" t="e">
        <f t="shared" si="13"/>
        <v>#DIV/0!</v>
      </c>
    </row>
    <row r="184" spans="1:14" x14ac:dyDescent="0.35">
      <c r="A184" s="1">
        <f>CALC_HAC!A184</f>
        <v>183</v>
      </c>
      <c r="B184" s="1" t="str">
        <f>CALC_HAC!B184</f>
        <v>Transport de peces recuperades</v>
      </c>
      <c r="C184" s="1" t="str">
        <f>CALC_HAC!C184</f>
        <v>Transport de peces recuperades 0 fins a 0</v>
      </c>
      <c r="D184" s="1" t="str">
        <f>CALC_HAC!D184</f>
        <v>Transport de peces recuperades</v>
      </c>
      <c r="E184" s="1">
        <f>CALC_HAC!E184</f>
        <v>0</v>
      </c>
      <c r="G184" s="50" t="e">
        <f t="shared" si="17"/>
        <v>#DIV/0!</v>
      </c>
      <c r="H184" s="45" t="e">
        <f>IF(K184=TEXTOS!$H$3,0,IF(F184&gt;0,F184,E184))*G184</f>
        <v>#DIV/0!</v>
      </c>
      <c r="I184" s="1">
        <f>CALC_HAC!I184</f>
        <v>0.50650310759999995</v>
      </c>
      <c r="J184" s="45" t="e">
        <f t="shared" si="16"/>
        <v>#DIV/0!</v>
      </c>
      <c r="K184" s="1" t="str">
        <f>CALC_HAC!L184</f>
        <v>NO</v>
      </c>
      <c r="L184" s="1" t="str">
        <f>CALC_HAC!M184</f>
        <v>TPR</v>
      </c>
      <c r="M184" s="1" t="str">
        <f>TEXTOS!$BH$5</f>
        <v>Transports Aigües Avall (Peces Recuperades)</v>
      </c>
      <c r="N184" s="1" t="e">
        <f t="shared" si="13"/>
        <v>#DIV/0!</v>
      </c>
    </row>
    <row r="186" spans="1:14" x14ac:dyDescent="0.35">
      <c r="J186" s="1" t="e">
        <f>SUM(J2:J185)</f>
        <v>#DIV/0!</v>
      </c>
    </row>
    <row r="188" spans="1:14" x14ac:dyDescent="0.35">
      <c r="J188" s="45" t="e">
        <f>SUMIF($M$2:$M$184,M188,$J$2:$J$184)</f>
        <v>#DIV/0!</v>
      </c>
      <c r="M188" s="1" t="str">
        <f>TEXTOS!$BH$2</f>
        <v>Extracció i producció de Mat. Auxiliars</v>
      </c>
    </row>
    <row r="189" spans="1:14" x14ac:dyDescent="0.35">
      <c r="J189" s="45" t="e">
        <f>SUMIF($M$2:$M$184,M189,$J$2:$J$184)</f>
        <v>#DIV/0!</v>
      </c>
      <c r="M189" s="1" t="str">
        <f>TEXTOS!$BH$3</f>
        <v>Transports Aigües Amunt (Mat. Aux., Energia i Vehicles)</v>
      </c>
    </row>
    <row r="190" spans="1:14" x14ac:dyDescent="0.35">
      <c r="J190" s="45" t="e">
        <f>SUMIF($M$2:$M$184,M190,$J$2:$J$184)</f>
        <v>#DIV/0!</v>
      </c>
      <c r="M190" s="1" t="str">
        <f>TEXTOS!$BH$4</f>
        <v>Producció</v>
      </c>
    </row>
    <row r="191" spans="1:14" x14ac:dyDescent="0.35">
      <c r="J191" s="45" t="e">
        <f>SUMIF($M$2:$M$184,M191,$J$2:$J$184)</f>
        <v>#DIV/0!</v>
      </c>
      <c r="M191" s="1" t="str">
        <f>TEXTOS!$BH$5</f>
        <v>Transports Aigües Avall (Peces Recuperades)</v>
      </c>
    </row>
    <row r="192" spans="1:14" x14ac:dyDescent="0.35">
      <c r="J192" s="45" t="e">
        <f>SUM(J188:J191)</f>
        <v>#DIV/0!</v>
      </c>
    </row>
    <row r="193" spans="2:18" x14ac:dyDescent="0.35">
      <c r="J193" s="45"/>
    </row>
    <row r="194" spans="2:18" x14ac:dyDescent="0.35">
      <c r="J194" s="45"/>
    </row>
    <row r="195" spans="2:18" x14ac:dyDescent="0.35">
      <c r="P195" s="1" t="str">
        <f>TEXTOS!$BH$2</f>
        <v>Extracció i producció de Mat. Auxiliars</v>
      </c>
      <c r="Q195" s="1" t="str">
        <f>TEXTOS!$BH$3</f>
        <v>Transports Aigües Amunt (Mat. Aux., Energia i Vehicles)</v>
      </c>
      <c r="R195" s="1" t="str">
        <f>TEXTOS!$BH$4</f>
        <v>Producció</v>
      </c>
    </row>
    <row r="196" spans="2:18" x14ac:dyDescent="0.35">
      <c r="B196" s="1" t="str">
        <f>TEXTOS!D2</f>
        <v>Electricitat</v>
      </c>
      <c r="J196" s="45" t="e">
        <f t="shared" ref="J196:J212" si="18">SUMIF($B$2:$B$184,B196,$J$2:$J$184)</f>
        <v>#DIV/0!</v>
      </c>
      <c r="M196" s="1" t="str">
        <f>TEXTOS!$BH$4</f>
        <v>Producció</v>
      </c>
      <c r="O196" s="21" t="str">
        <f>B196</f>
        <v>Electricitat</v>
      </c>
      <c r="P196" s="62" t="str">
        <f>IF($M196=P$195,$J196,"")</f>
        <v/>
      </c>
      <c r="Q196" s="62" t="str">
        <f t="shared" ref="Q196:R211" si="19">IF($M196=Q$195,$J196,"")</f>
        <v/>
      </c>
      <c r="R196" s="62" t="e">
        <f t="shared" si="19"/>
        <v>#DIV/0!</v>
      </c>
    </row>
    <row r="197" spans="2:18" x14ac:dyDescent="0.35">
      <c r="B197" s="1" t="str">
        <f>TEXTOS!D3</f>
        <v>Consum d'energia</v>
      </c>
      <c r="J197" s="45" t="e">
        <f t="shared" si="18"/>
        <v>#DIV/0!</v>
      </c>
      <c r="M197" s="1" t="str">
        <f>TEXTOS!$BH$4</f>
        <v>Producció</v>
      </c>
      <c r="O197" s="21" t="str">
        <f t="shared" ref="O197:O212" si="20">B197</f>
        <v>Consum d'energia</v>
      </c>
      <c r="P197" s="62" t="str">
        <f t="shared" ref="P197:R212" si="21">IF($M197=P$195,$J197,"")</f>
        <v/>
      </c>
      <c r="Q197" s="62" t="str">
        <f t="shared" si="19"/>
        <v/>
      </c>
      <c r="R197" s="62" t="e">
        <f t="shared" si="19"/>
        <v>#DIV/0!</v>
      </c>
    </row>
    <row r="198" spans="2:18" x14ac:dyDescent="0.35">
      <c r="B198" s="1" t="str">
        <f>TEXTOS!D4</f>
        <v>Emissions de combustió d'energia</v>
      </c>
      <c r="J198" s="45" t="e">
        <f t="shared" si="18"/>
        <v>#DIV/0!</v>
      </c>
      <c r="M198" s="1" t="str">
        <f>TEXTOS!$BH$4</f>
        <v>Producció</v>
      </c>
      <c r="O198" s="21" t="str">
        <f t="shared" si="20"/>
        <v>Emissions de combustió d'energia</v>
      </c>
      <c r="P198" s="62" t="str">
        <f t="shared" si="21"/>
        <v/>
      </c>
      <c r="Q198" s="62" t="str">
        <f t="shared" si="19"/>
        <v/>
      </c>
      <c r="R198" s="62" t="e">
        <f t="shared" si="19"/>
        <v>#DIV/0!</v>
      </c>
    </row>
    <row r="199" spans="2:18" x14ac:dyDescent="0.35">
      <c r="B199" s="1" t="str">
        <f>TEXTOS!D5</f>
        <v>Aigua</v>
      </c>
      <c r="J199" s="45" t="e">
        <f t="shared" si="18"/>
        <v>#DIV/0!</v>
      </c>
      <c r="M199" s="1" t="str">
        <f>TEXTOS!$BH$2</f>
        <v>Extracció i producció de Mat. Auxiliars</v>
      </c>
      <c r="O199" s="21" t="str">
        <f t="shared" si="20"/>
        <v>Aigua</v>
      </c>
      <c r="P199" s="62" t="e">
        <f t="shared" si="21"/>
        <v>#DIV/0!</v>
      </c>
      <c r="Q199" s="62" t="str">
        <f t="shared" si="19"/>
        <v/>
      </c>
      <c r="R199" s="62" t="str">
        <f t="shared" si="19"/>
        <v/>
      </c>
    </row>
    <row r="200" spans="2:18" x14ac:dyDescent="0.35">
      <c r="B200" s="1" t="str">
        <f>TEXTOS!D6</f>
        <v>Consumibles i materials auxiliars</v>
      </c>
      <c r="J200" s="45" t="e">
        <f t="shared" si="18"/>
        <v>#DIV/0!</v>
      </c>
      <c r="M200" s="1" t="str">
        <f>TEXTOS!$BH$2</f>
        <v>Extracció i producció de Mat. Auxiliars</v>
      </c>
      <c r="O200" s="21" t="str">
        <f t="shared" si="20"/>
        <v>Consumibles i materials auxiliars</v>
      </c>
      <c r="P200" s="62" t="e">
        <f t="shared" si="21"/>
        <v>#DIV/0!</v>
      </c>
      <c r="Q200" s="62" t="str">
        <f t="shared" si="19"/>
        <v/>
      </c>
      <c r="R200" s="62" t="str">
        <f t="shared" si="19"/>
        <v/>
      </c>
    </row>
    <row r="201" spans="2:18" x14ac:dyDescent="0.35">
      <c r="B201" s="1" t="str">
        <f>TEXTOS!D7</f>
        <v>Consum de refrigerants</v>
      </c>
      <c r="J201" s="45" t="e">
        <f t="shared" si="18"/>
        <v>#DIV/0!</v>
      </c>
      <c r="M201" s="1" t="str">
        <f>TEXTOS!$BH$2</f>
        <v>Extracció i producció de Mat. Auxiliars</v>
      </c>
      <c r="O201" s="21" t="str">
        <f t="shared" si="20"/>
        <v>Consum de refrigerants</v>
      </c>
      <c r="P201" s="62" t="e">
        <f t="shared" si="21"/>
        <v>#DIV/0!</v>
      </c>
      <c r="Q201" s="62" t="str">
        <f t="shared" si="19"/>
        <v/>
      </c>
      <c r="R201" s="62" t="str">
        <f t="shared" si="19"/>
        <v/>
      </c>
    </row>
    <row r="202" spans="2:18" x14ac:dyDescent="0.35">
      <c r="B202" s="1" t="str">
        <f>TEXTOS!D8</f>
        <v>Emissions de refrigerants</v>
      </c>
      <c r="J202" s="45" t="e">
        <f t="shared" si="18"/>
        <v>#DIV/0!</v>
      </c>
      <c r="M202" s="1" t="str">
        <f>TEXTOS!$BH$4</f>
        <v>Producció</v>
      </c>
      <c r="O202" s="21" t="str">
        <f t="shared" si="20"/>
        <v>Emissions de refrigerants</v>
      </c>
      <c r="P202" s="62" t="str">
        <f t="shared" si="21"/>
        <v/>
      </c>
      <c r="Q202" s="62" t="str">
        <f t="shared" si="19"/>
        <v/>
      </c>
      <c r="R202" s="62" t="e">
        <f t="shared" si="19"/>
        <v>#DIV/0!</v>
      </c>
    </row>
    <row r="203" spans="2:18" x14ac:dyDescent="0.35">
      <c r="B203" s="1" t="str">
        <f>TEXTOS!D9</f>
        <v>Residus perillosos</v>
      </c>
      <c r="J203" s="45" t="e">
        <f t="shared" si="18"/>
        <v>#DIV/0!</v>
      </c>
      <c r="M203" s="1" t="str">
        <f>TEXTOS!$BH$4</f>
        <v>Producció</v>
      </c>
      <c r="O203" s="21" t="str">
        <f t="shared" si="20"/>
        <v>Residus perillosos</v>
      </c>
      <c r="P203" s="62" t="str">
        <f t="shared" si="21"/>
        <v/>
      </c>
      <c r="Q203" s="62" t="str">
        <f t="shared" si="19"/>
        <v/>
      </c>
      <c r="R203" s="62" t="e">
        <f t="shared" si="19"/>
        <v>#DIV/0!</v>
      </c>
    </row>
    <row r="204" spans="2:18" x14ac:dyDescent="0.35">
      <c r="B204" s="1" t="str">
        <f>TEXTOS!D10</f>
        <v>Residus no perillosos</v>
      </c>
      <c r="J204" s="45" t="e">
        <f t="shared" si="18"/>
        <v>#DIV/0!</v>
      </c>
      <c r="M204" s="1" t="str">
        <f>TEXTOS!$BH$4</f>
        <v>Producció</v>
      </c>
      <c r="O204" s="21" t="str">
        <f t="shared" si="20"/>
        <v>Residus no perillosos</v>
      </c>
      <c r="P204" s="62" t="str">
        <f t="shared" si="21"/>
        <v/>
      </c>
      <c r="Q204" s="62" t="str">
        <f t="shared" si="19"/>
        <v/>
      </c>
      <c r="R204" s="62" t="e">
        <f t="shared" si="19"/>
        <v>#DIV/0!</v>
      </c>
    </row>
    <row r="205" spans="2:18" x14ac:dyDescent="0.35">
      <c r="B205" s="1" t="str">
        <f>TEXTOS!D11</f>
        <v>Aigües residuals</v>
      </c>
      <c r="J205" s="45" t="e">
        <f t="shared" si="18"/>
        <v>#DIV/0!</v>
      </c>
      <c r="M205" s="1" t="str">
        <f>TEXTOS!$BH$4</f>
        <v>Producció</v>
      </c>
      <c r="O205" s="21" t="str">
        <f t="shared" si="20"/>
        <v>Aigües residuals</v>
      </c>
      <c r="P205" s="62" t="str">
        <f t="shared" si="21"/>
        <v/>
      </c>
      <c r="Q205" s="62" t="str">
        <f t="shared" si="19"/>
        <v/>
      </c>
      <c r="R205" s="62" t="e">
        <f t="shared" si="19"/>
        <v>#DIV/0!</v>
      </c>
    </row>
    <row r="206" spans="2:18" x14ac:dyDescent="0.35">
      <c r="B206" s="1" t="str">
        <f>TEXTOS!D12</f>
        <v>Transport de vehicles</v>
      </c>
      <c r="J206" s="45" t="e">
        <f t="shared" si="18"/>
        <v>#DIV/0!</v>
      </c>
      <c r="M206" s="1" t="str">
        <f>TEXTOS!$BH$3</f>
        <v>Transports Aigües Amunt (Mat. Aux., Energia i Vehicles)</v>
      </c>
      <c r="O206" s="21" t="str">
        <f t="shared" si="20"/>
        <v>Transport de vehicles</v>
      </c>
      <c r="P206" s="62" t="str">
        <f t="shared" si="21"/>
        <v/>
      </c>
      <c r="Q206" s="62" t="e">
        <f t="shared" si="19"/>
        <v>#DIV/0!</v>
      </c>
      <c r="R206" s="62" t="str">
        <f t="shared" si="19"/>
        <v/>
      </c>
    </row>
    <row r="207" spans="2:18" x14ac:dyDescent="0.35">
      <c r="B207" s="1" t="str">
        <f>TEXTOS!D13</f>
        <v>Transport de consumibles i materials auxiliars</v>
      </c>
      <c r="J207" s="45" t="e">
        <f t="shared" si="18"/>
        <v>#DIV/0!</v>
      </c>
      <c r="M207" s="1" t="str">
        <f>TEXTOS!$BH$3</f>
        <v>Transports Aigües Amunt (Mat. Aux., Energia i Vehicles)</v>
      </c>
      <c r="O207" s="21" t="str">
        <f t="shared" si="20"/>
        <v>Transport de consumibles i materials auxiliars</v>
      </c>
      <c r="P207" s="62" t="str">
        <f t="shared" si="21"/>
        <v/>
      </c>
      <c r="Q207" s="62" t="e">
        <f t="shared" si="19"/>
        <v>#DIV/0!</v>
      </c>
      <c r="R207" s="62" t="str">
        <f t="shared" si="19"/>
        <v/>
      </c>
    </row>
    <row r="208" spans="2:18" x14ac:dyDescent="0.35">
      <c r="B208" s="1" t="str">
        <f>TEXTOS!D14</f>
        <v>Transport d'energia</v>
      </c>
      <c r="J208" s="45" t="e">
        <f t="shared" si="18"/>
        <v>#DIV/0!</v>
      </c>
      <c r="M208" s="1" t="str">
        <f>TEXTOS!$BH$3</f>
        <v>Transports Aigües Amunt (Mat. Aux., Energia i Vehicles)</v>
      </c>
      <c r="O208" s="21" t="str">
        <f t="shared" si="20"/>
        <v>Transport d'energia</v>
      </c>
      <c r="P208" s="62" t="str">
        <f t="shared" si="21"/>
        <v/>
      </c>
      <c r="Q208" s="62" t="e">
        <f t="shared" si="19"/>
        <v>#DIV/0!</v>
      </c>
      <c r="R208" s="62" t="str">
        <f t="shared" si="19"/>
        <v/>
      </c>
    </row>
    <row r="209" spans="2:18" x14ac:dyDescent="0.35">
      <c r="B209" s="1" t="str">
        <f>TEXTOS!D15</f>
        <v>Transport de refrigerants</v>
      </c>
      <c r="J209" s="45" t="e">
        <f t="shared" si="18"/>
        <v>#DIV/0!</v>
      </c>
      <c r="M209" s="1" t="str">
        <f>TEXTOS!$BH$3</f>
        <v>Transports Aigües Amunt (Mat. Aux., Energia i Vehicles)</v>
      </c>
      <c r="O209" s="21" t="str">
        <f t="shared" si="20"/>
        <v>Transport de refrigerants</v>
      </c>
      <c r="P209" s="62" t="str">
        <f t="shared" si="21"/>
        <v/>
      </c>
      <c r="Q209" s="62" t="e">
        <f t="shared" si="19"/>
        <v>#DIV/0!</v>
      </c>
      <c r="R209" s="62" t="str">
        <f t="shared" si="19"/>
        <v/>
      </c>
    </row>
    <row r="210" spans="2:18" x14ac:dyDescent="0.35">
      <c r="B210" s="1" t="str">
        <f>TEXTOS!D16</f>
        <v>Transport de residus perillosos</v>
      </c>
      <c r="J210" s="45" t="e">
        <f t="shared" si="18"/>
        <v>#DIV/0!</v>
      </c>
      <c r="M210" s="1" t="str">
        <f>TEXTOS!$BH$4</f>
        <v>Producció</v>
      </c>
      <c r="O210" s="21" t="str">
        <f t="shared" si="20"/>
        <v>Transport de residus perillosos</v>
      </c>
      <c r="P210" s="62" t="str">
        <f t="shared" si="21"/>
        <v/>
      </c>
      <c r="Q210" s="62" t="str">
        <f t="shared" si="19"/>
        <v/>
      </c>
      <c r="R210" s="62" t="e">
        <f t="shared" si="19"/>
        <v>#DIV/0!</v>
      </c>
    </row>
    <row r="211" spans="2:18" x14ac:dyDescent="0.35">
      <c r="B211" s="1" t="str">
        <f>TEXTOS!D17</f>
        <v>Transport de residus no perillosos</v>
      </c>
      <c r="J211" s="45" t="e">
        <f t="shared" si="18"/>
        <v>#DIV/0!</v>
      </c>
      <c r="M211" s="1" t="str">
        <f>TEXTOS!$BH$4</f>
        <v>Producció</v>
      </c>
      <c r="O211" s="21" t="str">
        <f t="shared" si="20"/>
        <v>Transport de residus no perillosos</v>
      </c>
      <c r="P211" s="62" t="str">
        <f t="shared" si="21"/>
        <v/>
      </c>
      <c r="Q211" s="62" t="str">
        <f t="shared" si="19"/>
        <v/>
      </c>
      <c r="R211" s="62" t="e">
        <f t="shared" si="19"/>
        <v>#DIV/0!</v>
      </c>
    </row>
    <row r="212" spans="2:18" x14ac:dyDescent="0.35">
      <c r="B212" s="1" t="str">
        <f>TEXTOS!D18</f>
        <v>Transport de peces recuperades</v>
      </c>
      <c r="J212" s="45" t="e">
        <f t="shared" si="18"/>
        <v>#DIV/0!</v>
      </c>
      <c r="M212" s="1" t="str">
        <f>TEXTOS!$BH$5</f>
        <v>Transports Aigües Avall (Peces Recuperades)</v>
      </c>
      <c r="O212" s="21" t="str">
        <f t="shared" si="20"/>
        <v>Transport de peces recuperades</v>
      </c>
      <c r="P212" s="62" t="str">
        <f t="shared" si="21"/>
        <v/>
      </c>
      <c r="Q212" s="62" t="str">
        <f t="shared" si="21"/>
        <v/>
      </c>
      <c r="R212" s="62" t="str">
        <f t="shared" si="21"/>
        <v/>
      </c>
    </row>
    <row r="213" spans="2:18" x14ac:dyDescent="0.35">
      <c r="J213" s="45" t="e">
        <f>SUM(J196:J212)</f>
        <v>#DIV/0!</v>
      </c>
    </row>
    <row r="214" spans="2:18" x14ac:dyDescent="0.35">
      <c r="B214" s="1" t="s">
        <v>720</v>
      </c>
    </row>
    <row r="216" spans="2:18" x14ac:dyDescent="0.35">
      <c r="C216" s="1" t="s">
        <v>722</v>
      </c>
      <c r="D216" s="38">
        <f>COUNTA($J$2:$J$184)-COUNTIF($J$2:$J$184,0)</f>
        <v>183</v>
      </c>
    </row>
    <row r="218" spans="2:18" x14ac:dyDescent="0.35">
      <c r="B218" s="1">
        <v>1</v>
      </c>
      <c r="C218" s="1" t="e">
        <f>IF(B218&gt;$D$216,"",INDEX($C$2:$C$184,MATCH(B218,$N$2:$N$184,0)))</f>
        <v>#N/A</v>
      </c>
      <c r="D218" s="45" t="e">
        <f>IF(B218&gt;$D$216,"",INDEX($J$2:$J$184,MATCH(B218,$N$2:$N$184,0)))</f>
        <v>#N/A</v>
      </c>
      <c r="E218" s="36" t="e">
        <f>D218/$D$239</f>
        <v>#N/A</v>
      </c>
    </row>
    <row r="219" spans="2:18" x14ac:dyDescent="0.35">
      <c r="B219" s="1">
        <v>2</v>
      </c>
      <c r="C219" s="1" t="e">
        <f t="shared" ref="C219:C237" si="22">IF(B219&gt;$D$216,"",INDEX($C$2:$C$184,MATCH(B219,$N$2:$N$184,0)))</f>
        <v>#N/A</v>
      </c>
      <c r="D219" s="45" t="e">
        <f t="shared" ref="D219:D237" si="23">IF(B219&gt;$D$216,"",INDEX($J$2:$J$184,MATCH(B219,$N$2:$N$184,0)))</f>
        <v>#N/A</v>
      </c>
      <c r="E219" s="36" t="e">
        <f t="shared" ref="E219:E239" si="24">D219/$D$239</f>
        <v>#N/A</v>
      </c>
    </row>
    <row r="220" spans="2:18" x14ac:dyDescent="0.35">
      <c r="B220" s="1">
        <v>3</v>
      </c>
      <c r="C220" s="1" t="e">
        <f t="shared" si="22"/>
        <v>#N/A</v>
      </c>
      <c r="D220" s="45" t="e">
        <f t="shared" si="23"/>
        <v>#N/A</v>
      </c>
      <c r="E220" s="36" t="e">
        <f t="shared" si="24"/>
        <v>#N/A</v>
      </c>
    </row>
    <row r="221" spans="2:18" x14ac:dyDescent="0.35">
      <c r="B221" s="1">
        <v>4</v>
      </c>
      <c r="C221" s="1" t="e">
        <f t="shared" si="22"/>
        <v>#N/A</v>
      </c>
      <c r="D221" s="45" t="e">
        <f t="shared" si="23"/>
        <v>#N/A</v>
      </c>
      <c r="E221" s="36" t="e">
        <f t="shared" si="24"/>
        <v>#N/A</v>
      </c>
    </row>
    <row r="222" spans="2:18" x14ac:dyDescent="0.35">
      <c r="B222" s="1">
        <v>5</v>
      </c>
      <c r="C222" s="1" t="e">
        <f t="shared" si="22"/>
        <v>#N/A</v>
      </c>
      <c r="D222" s="45" t="e">
        <f t="shared" si="23"/>
        <v>#N/A</v>
      </c>
      <c r="E222" s="36" t="e">
        <f t="shared" si="24"/>
        <v>#N/A</v>
      </c>
    </row>
    <row r="223" spans="2:18" x14ac:dyDescent="0.35">
      <c r="B223" s="1">
        <v>6</v>
      </c>
      <c r="C223" s="1" t="e">
        <f t="shared" si="22"/>
        <v>#N/A</v>
      </c>
      <c r="D223" s="45" t="e">
        <f t="shared" si="23"/>
        <v>#N/A</v>
      </c>
      <c r="E223" s="36" t="e">
        <f t="shared" si="24"/>
        <v>#N/A</v>
      </c>
    </row>
    <row r="224" spans="2:18" x14ac:dyDescent="0.35">
      <c r="B224" s="1">
        <v>7</v>
      </c>
      <c r="C224" s="1" t="e">
        <f t="shared" si="22"/>
        <v>#N/A</v>
      </c>
      <c r="D224" s="45" t="e">
        <f t="shared" si="23"/>
        <v>#N/A</v>
      </c>
      <c r="E224" s="36" t="e">
        <f t="shared" si="24"/>
        <v>#N/A</v>
      </c>
    </row>
    <row r="225" spans="2:5" x14ac:dyDescent="0.35">
      <c r="B225" s="1">
        <v>8</v>
      </c>
      <c r="C225" s="1" t="e">
        <f t="shared" si="22"/>
        <v>#N/A</v>
      </c>
      <c r="D225" s="45" t="e">
        <f t="shared" si="23"/>
        <v>#N/A</v>
      </c>
      <c r="E225" s="36" t="e">
        <f t="shared" si="24"/>
        <v>#N/A</v>
      </c>
    </row>
    <row r="226" spans="2:5" x14ac:dyDescent="0.35">
      <c r="B226" s="1">
        <v>9</v>
      </c>
      <c r="C226" s="1" t="e">
        <f t="shared" si="22"/>
        <v>#N/A</v>
      </c>
      <c r="D226" s="45" t="e">
        <f t="shared" si="23"/>
        <v>#N/A</v>
      </c>
      <c r="E226" s="36" t="e">
        <f t="shared" si="24"/>
        <v>#N/A</v>
      </c>
    </row>
    <row r="227" spans="2:5" x14ac:dyDescent="0.35">
      <c r="B227" s="1">
        <v>10</v>
      </c>
      <c r="C227" s="1" t="e">
        <f t="shared" si="22"/>
        <v>#N/A</v>
      </c>
      <c r="D227" s="45" t="e">
        <f t="shared" si="23"/>
        <v>#N/A</v>
      </c>
      <c r="E227" s="36" t="e">
        <f t="shared" si="24"/>
        <v>#N/A</v>
      </c>
    </row>
    <row r="228" spans="2:5" x14ac:dyDescent="0.35">
      <c r="B228" s="1">
        <v>11</v>
      </c>
      <c r="C228" s="1" t="e">
        <f t="shared" si="22"/>
        <v>#N/A</v>
      </c>
      <c r="D228" s="45" t="e">
        <f t="shared" si="23"/>
        <v>#N/A</v>
      </c>
      <c r="E228" s="36" t="e">
        <f t="shared" si="24"/>
        <v>#N/A</v>
      </c>
    </row>
    <row r="229" spans="2:5" x14ac:dyDescent="0.35">
      <c r="B229" s="1">
        <v>12</v>
      </c>
      <c r="C229" s="1" t="e">
        <f t="shared" si="22"/>
        <v>#N/A</v>
      </c>
      <c r="D229" s="45" t="e">
        <f t="shared" si="23"/>
        <v>#N/A</v>
      </c>
      <c r="E229" s="36" t="e">
        <f t="shared" si="24"/>
        <v>#N/A</v>
      </c>
    </row>
    <row r="230" spans="2:5" x14ac:dyDescent="0.35">
      <c r="B230" s="1">
        <v>13</v>
      </c>
      <c r="C230" s="1" t="e">
        <f t="shared" si="22"/>
        <v>#N/A</v>
      </c>
      <c r="D230" s="45" t="e">
        <f t="shared" si="23"/>
        <v>#N/A</v>
      </c>
      <c r="E230" s="36" t="e">
        <f t="shared" si="24"/>
        <v>#N/A</v>
      </c>
    </row>
    <row r="231" spans="2:5" x14ac:dyDescent="0.35">
      <c r="B231" s="1">
        <v>14</v>
      </c>
      <c r="C231" s="1" t="e">
        <f t="shared" si="22"/>
        <v>#N/A</v>
      </c>
      <c r="D231" s="45" t="e">
        <f t="shared" si="23"/>
        <v>#N/A</v>
      </c>
      <c r="E231" s="36" t="e">
        <f t="shared" si="24"/>
        <v>#N/A</v>
      </c>
    </row>
    <row r="232" spans="2:5" x14ac:dyDescent="0.35">
      <c r="B232" s="1">
        <v>15</v>
      </c>
      <c r="C232" s="1" t="e">
        <f t="shared" si="22"/>
        <v>#N/A</v>
      </c>
      <c r="D232" s="45" t="e">
        <f t="shared" si="23"/>
        <v>#N/A</v>
      </c>
      <c r="E232" s="36" t="e">
        <f t="shared" si="24"/>
        <v>#N/A</v>
      </c>
    </row>
    <row r="233" spans="2:5" x14ac:dyDescent="0.35">
      <c r="B233" s="1">
        <v>16</v>
      </c>
      <c r="C233" s="1" t="e">
        <f t="shared" si="22"/>
        <v>#N/A</v>
      </c>
      <c r="D233" s="45" t="e">
        <f t="shared" si="23"/>
        <v>#N/A</v>
      </c>
      <c r="E233" s="36" t="e">
        <f t="shared" si="24"/>
        <v>#N/A</v>
      </c>
    </row>
    <row r="234" spans="2:5" x14ac:dyDescent="0.35">
      <c r="B234" s="1">
        <v>17</v>
      </c>
      <c r="C234" s="1" t="e">
        <f t="shared" si="22"/>
        <v>#N/A</v>
      </c>
      <c r="D234" s="45" t="e">
        <f t="shared" si="23"/>
        <v>#N/A</v>
      </c>
      <c r="E234" s="36" t="e">
        <f t="shared" si="24"/>
        <v>#N/A</v>
      </c>
    </row>
    <row r="235" spans="2:5" x14ac:dyDescent="0.35">
      <c r="B235" s="1">
        <v>18</v>
      </c>
      <c r="C235" s="1" t="e">
        <f t="shared" si="22"/>
        <v>#N/A</v>
      </c>
      <c r="D235" s="45" t="e">
        <f t="shared" si="23"/>
        <v>#N/A</v>
      </c>
      <c r="E235" s="36" t="e">
        <f t="shared" si="24"/>
        <v>#N/A</v>
      </c>
    </row>
    <row r="236" spans="2:5" x14ac:dyDescent="0.35">
      <c r="B236" s="1">
        <v>19</v>
      </c>
      <c r="C236" s="1" t="e">
        <f t="shared" si="22"/>
        <v>#N/A</v>
      </c>
      <c r="D236" s="45" t="e">
        <f t="shared" si="23"/>
        <v>#N/A</v>
      </c>
      <c r="E236" s="36" t="e">
        <f t="shared" si="24"/>
        <v>#N/A</v>
      </c>
    </row>
    <row r="237" spans="2:5" x14ac:dyDescent="0.35">
      <c r="B237" s="1">
        <v>20</v>
      </c>
      <c r="C237" s="1" t="e">
        <f t="shared" si="22"/>
        <v>#N/A</v>
      </c>
      <c r="D237" s="45" t="e">
        <f t="shared" si="23"/>
        <v>#N/A</v>
      </c>
      <c r="E237" s="36" t="e">
        <f t="shared" si="24"/>
        <v>#N/A</v>
      </c>
    </row>
    <row r="238" spans="2:5" x14ac:dyDescent="0.35">
      <c r="C238" s="1" t="str">
        <f>TEXTOS!$A$23</f>
        <v>Altres</v>
      </c>
      <c r="D238" s="45" t="e">
        <f>D239-SUM(D218:D237)</f>
        <v>#DIV/0!</v>
      </c>
      <c r="E238" s="36" t="e">
        <f t="shared" si="24"/>
        <v>#DIV/0!</v>
      </c>
    </row>
    <row r="239" spans="2:5" x14ac:dyDescent="0.35">
      <c r="C239" s="1" t="s">
        <v>723</v>
      </c>
      <c r="D239" s="45" t="e">
        <f>J186</f>
        <v>#DIV/0!</v>
      </c>
      <c r="E239" s="36" t="e">
        <f t="shared" si="24"/>
        <v>#DIV/0!</v>
      </c>
    </row>
    <row r="247" spans="1:7" x14ac:dyDescent="0.35">
      <c r="A247" s="15" t="s">
        <v>366</v>
      </c>
      <c r="B247" s="15"/>
      <c r="C247" s="15"/>
      <c r="D247" s="15"/>
      <c r="E247" s="15"/>
      <c r="F247" s="15"/>
      <c r="G247" s="15"/>
    </row>
    <row r="249" spans="1:7" x14ac:dyDescent="0.35">
      <c r="B249" s="1">
        <f>'3_GEN2'!J13</f>
        <v>0</v>
      </c>
      <c r="C249" s="1" t="s">
        <v>10</v>
      </c>
    </row>
    <row r="250" spans="1:7" x14ac:dyDescent="0.35">
      <c r="B250" s="1">
        <f>'3_GEN2'!J15</f>
        <v>0</v>
      </c>
      <c r="C250" s="1" t="s">
        <v>5</v>
      </c>
    </row>
    <row r="251" spans="1:7" x14ac:dyDescent="0.35">
      <c r="B251" s="1">
        <f>ESTIMACIONES!C137</f>
        <v>6.4242424242424243E-3</v>
      </c>
      <c r="C251" s="1" t="str">
        <f>ESTIMACIONES!D137</f>
        <v>kWh/kg</v>
      </c>
    </row>
    <row r="252" spans="1:7" x14ac:dyDescent="0.35">
      <c r="B252" s="1">
        <f>B250*B251</f>
        <v>0</v>
      </c>
      <c r="C252" s="1" t="s">
        <v>437</v>
      </c>
    </row>
    <row r="253" spans="1:7" x14ac:dyDescent="0.35">
      <c r="B253" s="1">
        <f>IF(B249=TEXTOS!$H$2,B252,0)</f>
        <v>0</v>
      </c>
      <c r="C253" s="1" t="s">
        <v>438</v>
      </c>
    </row>
    <row r="255" spans="1:7" x14ac:dyDescent="0.35">
      <c r="B255" s="21" t="str">
        <f>CALC_HAC!$C$1</f>
        <v>CONCEPTO</v>
      </c>
      <c r="C255" s="21" t="str">
        <f>CALC_HAC!$D$1</f>
        <v>FE</v>
      </c>
      <c r="D255" s="21" t="s">
        <v>508</v>
      </c>
      <c r="E255" s="1" t="s">
        <v>507</v>
      </c>
      <c r="F255" s="1" t="s">
        <v>509</v>
      </c>
      <c r="G255" s="1" t="s">
        <v>510</v>
      </c>
    </row>
    <row r="256" spans="1:7" x14ac:dyDescent="0.35">
      <c r="B256" s="1" t="str">
        <f>CALC_HAC!C2</f>
        <v>Electricitat 1 Altra comercialitzadora</v>
      </c>
      <c r="C256" s="1" t="str">
        <f>CALC_HAC!D2</f>
        <v>Altra comercialitzadora</v>
      </c>
      <c r="D256" s="1">
        <f>CALC_HAC!E2</f>
        <v>0</v>
      </c>
      <c r="E256" s="1">
        <f>IFERROR(E258*D256/D258,0)</f>
        <v>0</v>
      </c>
      <c r="F256" s="1">
        <f>D256-E256</f>
        <v>0</v>
      </c>
      <c r="G256" s="1">
        <f>IF(F256&gt;D256,D256/10,F256)</f>
        <v>0</v>
      </c>
    </row>
    <row r="257" spans="1:7" x14ac:dyDescent="0.35">
      <c r="B257" s="1" t="str">
        <f>CALC_HAC!C3</f>
        <v>Electricitat 2 Altra comercialitzadora</v>
      </c>
      <c r="C257" s="1" t="str">
        <f>CALC_HAC!D3</f>
        <v>Altra comercialitzadora</v>
      </c>
      <c r="D257" s="1">
        <f>CALC_HAC!E3</f>
        <v>0</v>
      </c>
      <c r="E257" s="1">
        <f>IFERROR(E258*D257/D258,0)</f>
        <v>0</v>
      </c>
      <c r="F257" s="1">
        <f>D257-E257</f>
        <v>0</v>
      </c>
      <c r="G257" s="1">
        <f>IF(F257&gt;D257,D257/10,F257)</f>
        <v>0</v>
      </c>
    </row>
    <row r="258" spans="1:7" x14ac:dyDescent="0.35">
      <c r="B258" s="1" t="s">
        <v>365</v>
      </c>
      <c r="D258" s="1">
        <f>SUM(D256:D257)</f>
        <v>0</v>
      </c>
      <c r="E258" s="1">
        <f>B253</f>
        <v>0</v>
      </c>
    </row>
    <row r="259" spans="1:7" x14ac:dyDescent="0.35">
      <c r="B259" s="1" t="s">
        <v>511</v>
      </c>
    </row>
    <row r="262" spans="1:7" x14ac:dyDescent="0.35">
      <c r="A262" s="15" t="s">
        <v>495</v>
      </c>
      <c r="B262" s="15"/>
      <c r="C262" s="15"/>
      <c r="D262" s="15"/>
      <c r="E262" s="15"/>
      <c r="F262" s="15"/>
      <c r="G262" s="15"/>
    </row>
    <row r="264" spans="1:7" x14ac:dyDescent="0.35">
      <c r="E264" s="7"/>
    </row>
    <row r="266" spans="1:7" x14ac:dyDescent="0.35">
      <c r="C266" s="1" t="s">
        <v>496</v>
      </c>
      <c r="D266" s="1" t="s">
        <v>552</v>
      </c>
    </row>
    <row r="267" spans="1:7" x14ac:dyDescent="0.35">
      <c r="B267" s="1" t="str">
        <f>TEXTOS!BF2</f>
        <v>Entrada</v>
      </c>
      <c r="C267" s="31">
        <f>H303</f>
        <v>0</v>
      </c>
      <c r="D267" s="31">
        <f>MAX(E294,C279)</f>
        <v>0</v>
      </c>
    </row>
    <row r="268" spans="1:7" x14ac:dyDescent="0.35">
      <c r="B268" s="1" t="str">
        <f>TEXTOS!BF3</f>
        <v>=</v>
      </c>
      <c r="C268" s="31"/>
      <c r="D268" s="31" t="s">
        <v>520</v>
      </c>
    </row>
    <row r="269" spans="1:7" x14ac:dyDescent="0.35">
      <c r="B269" s="1" t="str">
        <f>TEXTOS!BF4</f>
        <v>Combustible reutilitzat en el CAT</v>
      </c>
      <c r="C269" s="31">
        <f>C286</f>
        <v>0</v>
      </c>
      <c r="D269" s="31" t="e">
        <f t="shared" ref="D269:D277" si="25">$D$279*C269/$C$279</f>
        <v>#DIV/0!</v>
      </c>
    </row>
    <row r="270" spans="1:7" x14ac:dyDescent="0.35">
      <c r="B270" s="1" t="str">
        <f>TEXTOS!BF5</f>
        <v>Fluïd de l'aire condicionat recuperat</v>
      </c>
      <c r="C270" s="31">
        <f>E538</f>
        <v>0</v>
      </c>
      <c r="D270" s="31" t="e">
        <f t="shared" si="25"/>
        <v>#DIV/0!</v>
      </c>
    </row>
    <row r="271" spans="1:7" x14ac:dyDescent="0.35">
      <c r="B271" s="1" t="str">
        <f>TEXTOS!BF6</f>
        <v>Peces recuperades</v>
      </c>
      <c r="C271" s="31">
        <f>F478</f>
        <v>0</v>
      </c>
      <c r="D271" s="31" t="e">
        <f t="shared" si="25"/>
        <v>#DIV/0!</v>
      </c>
    </row>
    <row r="272" spans="1:7" x14ac:dyDescent="0.35">
      <c r="B272" s="1" t="str">
        <f>TEXTOS!BF7</f>
        <v>Residus Perillosos atribuïbles</v>
      </c>
      <c r="C272" s="31">
        <f>G510</f>
        <v>0</v>
      </c>
      <c r="D272" s="31" t="e">
        <f t="shared" si="25"/>
        <v>#DIV/0!</v>
      </c>
    </row>
    <row r="273" spans="1:7" x14ac:dyDescent="0.35">
      <c r="B273" s="1" t="str">
        <f>TEXTOS!BF8</f>
        <v>Residus No perillosos atribuïbles sense ferralla</v>
      </c>
      <c r="C273" s="31">
        <f>G511-C274</f>
        <v>0</v>
      </c>
      <c r="D273" s="31" t="e">
        <f t="shared" si="25"/>
        <v>#DIV/0!</v>
      </c>
    </row>
    <row r="274" spans="1:7" x14ac:dyDescent="0.35">
      <c r="B274" s="1" t="str">
        <f>TEXTOS!BF9</f>
        <v>Ferralla</v>
      </c>
      <c r="C274" s="31">
        <f>E499</f>
        <v>0</v>
      </c>
      <c r="D274" s="31" t="e">
        <f t="shared" si="25"/>
        <v>#DIV/0!</v>
      </c>
    </row>
    <row r="275" spans="1:7" x14ac:dyDescent="0.35">
      <c r="B275" s="1" t="str">
        <f>TEXTOS!BF10</f>
        <v>Residus emmagatzemats</v>
      </c>
      <c r="C275" s="31">
        <f>'3_GEN2'!J48</f>
        <v>0</v>
      </c>
      <c r="D275" s="31" t="e">
        <f t="shared" si="25"/>
        <v>#DIV/0!</v>
      </c>
    </row>
    <row r="276" spans="1:7" x14ac:dyDescent="0.35">
      <c r="B276" s="1" t="str">
        <f>TEXTOS!BF11</f>
        <v>Peces recuperades emmagatzemades</v>
      </c>
      <c r="C276" s="31">
        <f>'3_GEN2'!J49</f>
        <v>0</v>
      </c>
      <c r="D276" s="31" t="e">
        <f t="shared" si="25"/>
        <v>#DIV/0!</v>
      </c>
    </row>
    <row r="277" spans="1:7" x14ac:dyDescent="0.35">
      <c r="B277" s="1" t="str">
        <f>TEXTOS!BF12</f>
        <v>Stock de vehicles descontaminats</v>
      </c>
      <c r="C277" s="31">
        <f>'3_GEN2'!J50</f>
        <v>0</v>
      </c>
      <c r="D277" s="31" t="e">
        <f t="shared" si="25"/>
        <v>#DIV/0!</v>
      </c>
    </row>
    <row r="278" spans="1:7" x14ac:dyDescent="0.35">
      <c r="B278" s="1" t="s">
        <v>520</v>
      </c>
      <c r="C278" s="31"/>
      <c r="D278" s="1" t="s">
        <v>520</v>
      </c>
    </row>
    <row r="279" spans="1:7" x14ac:dyDescent="0.35">
      <c r="B279" s="1" t="s">
        <v>454</v>
      </c>
      <c r="C279" s="31">
        <f>SUM(C269:C277)</f>
        <v>0</v>
      </c>
      <c r="D279" s="31">
        <f>D267</f>
        <v>0</v>
      </c>
      <c r="G279" s="31"/>
    </row>
    <row r="282" spans="1:7" x14ac:dyDescent="0.35">
      <c r="A282" s="15" t="s">
        <v>523</v>
      </c>
      <c r="B282" s="15"/>
      <c r="C282" s="15"/>
      <c r="D282" s="15"/>
      <c r="E282" s="15"/>
      <c r="F282" s="15"/>
      <c r="G282" s="15"/>
    </row>
    <row r="284" spans="1:7" x14ac:dyDescent="0.35">
      <c r="B284" s="1" t="s">
        <v>456</v>
      </c>
      <c r="C284" s="31">
        <f>K449</f>
        <v>0</v>
      </c>
    </row>
    <row r="285" spans="1:7" x14ac:dyDescent="0.35">
      <c r="B285" s="1" t="s">
        <v>457</v>
      </c>
      <c r="C285" s="1">
        <f>H486</f>
        <v>0</v>
      </c>
    </row>
    <row r="286" spans="1:7" x14ac:dyDescent="0.35">
      <c r="B286" s="1" t="s">
        <v>524</v>
      </c>
      <c r="C286" s="31">
        <f>MIN(C284:C285)</f>
        <v>0</v>
      </c>
      <c r="D286" s="1" t="s">
        <v>525</v>
      </c>
    </row>
    <row r="288" spans="1:7" x14ac:dyDescent="0.35">
      <c r="A288" s="15" t="s">
        <v>514</v>
      </c>
      <c r="B288" s="15"/>
      <c r="C288" s="15"/>
      <c r="D288" s="15"/>
      <c r="E288" s="15"/>
      <c r="F288" s="15"/>
      <c r="G288" s="15"/>
    </row>
    <row r="290" spans="1:14" x14ac:dyDescent="0.35">
      <c r="C290" s="1" t="s">
        <v>549</v>
      </c>
      <c r="D290" s="1" t="s">
        <v>550</v>
      </c>
      <c r="E290" s="1" t="s">
        <v>551</v>
      </c>
    </row>
    <row r="291" spans="1:14" x14ac:dyDescent="0.35">
      <c r="B291" s="1" t="str">
        <f>B300</f>
        <v>VFU</v>
      </c>
      <c r="C291" s="31">
        <f>F300</f>
        <v>0</v>
      </c>
      <c r="D291" s="39">
        <f>'1_GEN1'!F18</f>
        <v>0</v>
      </c>
      <c r="E291" s="1">
        <f>IF(D291&gt;0,D291,J300)</f>
        <v>0</v>
      </c>
    </row>
    <row r="292" spans="1:14" x14ac:dyDescent="0.35">
      <c r="B292" s="1" t="str">
        <f t="shared" ref="B292:B293" si="26">B301</f>
        <v>VFUI</v>
      </c>
      <c r="C292" s="31">
        <f>F301</f>
        <v>0</v>
      </c>
      <c r="D292" s="39">
        <f>'1_GEN1'!F19</f>
        <v>0</v>
      </c>
      <c r="E292" s="1">
        <f>IF(D292&gt;0,D292,J301)</f>
        <v>0</v>
      </c>
    </row>
    <row r="293" spans="1:14" x14ac:dyDescent="0.35">
      <c r="B293" s="1" t="str">
        <f t="shared" si="26"/>
        <v>MFU</v>
      </c>
      <c r="C293" s="31">
        <f>F302</f>
        <v>0</v>
      </c>
      <c r="D293" s="39">
        <f>'1_GEN1'!F20</f>
        <v>0</v>
      </c>
      <c r="E293" s="1">
        <f>IF(D293&gt;0,D293,J302)</f>
        <v>0</v>
      </c>
    </row>
    <row r="294" spans="1:14" x14ac:dyDescent="0.35">
      <c r="E294" s="1">
        <f>SUM(E291:E293)</f>
        <v>0</v>
      </c>
    </row>
    <row r="296" spans="1:14" x14ac:dyDescent="0.35">
      <c r="A296" s="15" t="s">
        <v>641</v>
      </c>
      <c r="B296" s="15"/>
      <c r="C296" s="15"/>
      <c r="D296" s="15"/>
      <c r="E296" s="15"/>
      <c r="F296" s="15"/>
      <c r="G296" s="15"/>
    </row>
    <row r="298" spans="1:14" ht="43.5" x14ac:dyDescent="0.35">
      <c r="C298" s="1" t="s">
        <v>440</v>
      </c>
      <c r="I298" s="7" t="s">
        <v>547</v>
      </c>
      <c r="J298" s="7" t="s">
        <v>548</v>
      </c>
      <c r="K298" s="7" t="s">
        <v>639</v>
      </c>
    </row>
    <row r="299" spans="1:14" x14ac:dyDescent="0.35">
      <c r="B299" s="1" t="s">
        <v>444</v>
      </c>
      <c r="C299" s="1" t="s">
        <v>441</v>
      </c>
      <c r="D299" s="1" t="s">
        <v>442</v>
      </c>
      <c r="E299" s="1" t="s">
        <v>727</v>
      </c>
      <c r="F299" s="1" t="s">
        <v>443</v>
      </c>
      <c r="G299" s="1" t="s">
        <v>14</v>
      </c>
      <c r="H299" s="1" t="s">
        <v>496</v>
      </c>
      <c r="I299" s="1" t="s">
        <v>5</v>
      </c>
      <c r="J299" s="1" t="s">
        <v>5</v>
      </c>
      <c r="K299" s="1" t="s">
        <v>553</v>
      </c>
      <c r="L299" s="1" t="s">
        <v>546</v>
      </c>
      <c r="M299" s="1" t="s">
        <v>14</v>
      </c>
      <c r="N299" s="1" t="s">
        <v>515</v>
      </c>
    </row>
    <row r="300" spans="1:14" x14ac:dyDescent="0.35">
      <c r="B300" s="1" t="str">
        <f>'2_TRAS'!F17</f>
        <v>VFU</v>
      </c>
      <c r="C300" s="31">
        <f>'2_TRAS'!G17</f>
        <v>0</v>
      </c>
      <c r="D300" s="31">
        <f>'2_TRAS'!G24</f>
        <v>0</v>
      </c>
      <c r="E300" s="31">
        <f>'2_TRAS'!G31</f>
        <v>0</v>
      </c>
      <c r="F300" s="31">
        <f>SUM(C300:E300)</f>
        <v>0</v>
      </c>
      <c r="G300" s="31">
        <f>ESTIMACIONES!C11*1000</f>
        <v>1000</v>
      </c>
      <c r="H300" s="31">
        <f>F300*G300</f>
        <v>0</v>
      </c>
      <c r="I300" s="31">
        <f>'1_GEN1'!F18</f>
        <v>0</v>
      </c>
      <c r="J300" s="31">
        <f>H300</f>
        <v>0</v>
      </c>
      <c r="K300" s="1">
        <f>E291</f>
        <v>0</v>
      </c>
      <c r="L300" s="1">
        <f>IF(F300=0,K300/G300,F300)</f>
        <v>0</v>
      </c>
      <c r="M300" s="31" t="e">
        <f>K300/L300</f>
        <v>#DIV/0!</v>
      </c>
      <c r="N300" s="36" t="e">
        <f>M300/$K$303</f>
        <v>#DIV/0!</v>
      </c>
    </row>
    <row r="301" spans="1:14" x14ac:dyDescent="0.35">
      <c r="B301" s="1" t="str">
        <f>'2_TRAS'!F18</f>
        <v>VFUI</v>
      </c>
      <c r="C301" s="31">
        <f>'2_TRAS'!G18</f>
        <v>0</v>
      </c>
      <c r="D301" s="31">
        <f>'2_TRAS'!G25</f>
        <v>0</v>
      </c>
      <c r="E301" s="31">
        <f>'2_TRAS'!G32</f>
        <v>0</v>
      </c>
      <c r="F301" s="31">
        <f t="shared" ref="F301:F302" si="27">SUM(C301:E301)</f>
        <v>0</v>
      </c>
      <c r="G301" s="31">
        <f>ESTIMACIONES!C12*1000</f>
        <v>7500</v>
      </c>
      <c r="H301" s="31">
        <f t="shared" ref="H301:H302" si="28">F301*G301</f>
        <v>0</v>
      </c>
      <c r="I301" s="31">
        <f>'1_GEN1'!F19</f>
        <v>0</v>
      </c>
      <c r="J301" s="31">
        <f t="shared" ref="J301:J303" si="29">H301</f>
        <v>0</v>
      </c>
      <c r="K301" s="1">
        <f>E292</f>
        <v>0</v>
      </c>
      <c r="L301" s="1">
        <f t="shared" ref="L301:L302" si="30">IF(F301=0,K301/G301,F301)</f>
        <v>0</v>
      </c>
      <c r="M301" s="31" t="e">
        <f t="shared" ref="M301:M302" si="31">K301/L301</f>
        <v>#DIV/0!</v>
      </c>
      <c r="N301" s="36" t="e">
        <f>M301/$K$303</f>
        <v>#DIV/0!</v>
      </c>
    </row>
    <row r="302" spans="1:14" x14ac:dyDescent="0.35">
      <c r="B302" s="1" t="str">
        <f>'2_TRAS'!F19</f>
        <v>MFU</v>
      </c>
      <c r="C302" s="31">
        <f>'2_TRAS'!G19</f>
        <v>0</v>
      </c>
      <c r="D302" s="31">
        <f>'2_TRAS'!G26</f>
        <v>0</v>
      </c>
      <c r="E302" s="31">
        <f>'2_TRAS'!G33</f>
        <v>0</v>
      </c>
      <c r="F302" s="31">
        <f t="shared" si="27"/>
        <v>0</v>
      </c>
      <c r="G302" s="31">
        <f>ESTIMACIONES!C13*1000</f>
        <v>167</v>
      </c>
      <c r="H302" s="31">
        <f t="shared" si="28"/>
        <v>0</v>
      </c>
      <c r="I302" s="31">
        <f>'1_GEN1'!F20</f>
        <v>0</v>
      </c>
      <c r="J302" s="31">
        <f t="shared" si="29"/>
        <v>0</v>
      </c>
      <c r="K302" s="1">
        <f>E293</f>
        <v>0</v>
      </c>
      <c r="L302" s="1">
        <f t="shared" si="30"/>
        <v>0</v>
      </c>
      <c r="M302" s="31" t="e">
        <f t="shared" si="31"/>
        <v>#DIV/0!</v>
      </c>
      <c r="N302" s="36" t="e">
        <f>M302/$K$303</f>
        <v>#DIV/0!</v>
      </c>
    </row>
    <row r="303" spans="1:14" x14ac:dyDescent="0.35">
      <c r="H303" s="31">
        <f>SUM(H300:H302)</f>
        <v>0</v>
      </c>
      <c r="I303" s="31">
        <f>SUM(I300:I302)</f>
        <v>0</v>
      </c>
      <c r="J303" s="31">
        <f t="shared" si="29"/>
        <v>0</v>
      </c>
      <c r="K303" s="1">
        <f>SUM(K300:K302)</f>
        <v>0</v>
      </c>
    </row>
    <row r="306" spans="1:8" x14ac:dyDescent="0.35">
      <c r="A306" s="15" t="s">
        <v>592</v>
      </c>
      <c r="B306" s="15"/>
      <c r="C306" s="15"/>
      <c r="D306" s="15"/>
      <c r="E306" s="15"/>
      <c r="F306" s="15"/>
      <c r="G306" s="15"/>
    </row>
    <row r="308" spans="1:8" x14ac:dyDescent="0.35">
      <c r="F308" s="1">
        <f>'4_SERV'!G20</f>
        <v>0</v>
      </c>
    </row>
    <row r="309" spans="1:8" x14ac:dyDescent="0.35">
      <c r="B309" s="1" t="s">
        <v>512</v>
      </c>
      <c r="C309" s="2" t="str">
        <f>'4_SERV'!H12</f>
        <v>VFU</v>
      </c>
      <c r="D309" s="1" t="s">
        <v>518</v>
      </c>
      <c r="E309" s="1" t="s">
        <v>516</v>
      </c>
      <c r="F309" s="1" t="s">
        <v>584</v>
      </c>
      <c r="G309" s="1" t="s">
        <v>585</v>
      </c>
    </row>
    <row r="310" spans="1:8" x14ac:dyDescent="0.35">
      <c r="B310" s="1" t="s">
        <v>355</v>
      </c>
      <c r="D310" s="37" t="e">
        <f>IF(G310&gt;0,G310,F310)</f>
        <v>#DIV/0!</v>
      </c>
      <c r="E310" s="37" t="e">
        <f>IF($C$309=$B$300,M300,IF($C$309=$B$301,M301,IF($C$309=$B$302,M302,0)))</f>
        <v>#DIV/0!</v>
      </c>
      <c r="F310" s="37" t="e">
        <f>IFERROR(VLOOKUP(F308,ESTIMACIONES!$B$18:$C$20,2,0),1)*E310</f>
        <v>#DIV/0!</v>
      </c>
      <c r="G310" s="37">
        <f>'4_SERV'!G19</f>
        <v>0</v>
      </c>
    </row>
    <row r="311" spans="1:8" x14ac:dyDescent="0.35">
      <c r="B311" s="1" t="s">
        <v>517</v>
      </c>
      <c r="D311" s="36" t="e">
        <f>IF(G311&gt;0,G311,F311)</f>
        <v>#DIV/0!</v>
      </c>
      <c r="E311" s="36" t="e">
        <f>IF($C$309=$B$300,N300,IF($C$309=$B$301,N301,IF($C$309=$B$302,N302,0)))</f>
        <v>#DIV/0!</v>
      </c>
      <c r="F311" s="1" t="e">
        <f>F310*E311/E310</f>
        <v>#DIV/0!</v>
      </c>
      <c r="G311" s="36" t="e">
        <f>G310*E311/E310</f>
        <v>#DIV/0!</v>
      </c>
    </row>
    <row r="313" spans="1:8" x14ac:dyDescent="0.35">
      <c r="A313" s="15" t="s">
        <v>554</v>
      </c>
      <c r="B313" s="15"/>
      <c r="C313" s="15"/>
      <c r="D313" s="15"/>
      <c r="E313" s="15"/>
      <c r="F313" s="15"/>
      <c r="G313" s="15"/>
    </row>
    <row r="316" spans="1:8" x14ac:dyDescent="0.35">
      <c r="C316" s="1" t="s">
        <v>526</v>
      </c>
      <c r="D316" s="1" t="s">
        <v>527</v>
      </c>
      <c r="E316" s="1" t="s">
        <v>564</v>
      </c>
      <c r="F316" s="1" t="s">
        <v>565</v>
      </c>
      <c r="G316" s="1" t="s">
        <v>590</v>
      </c>
      <c r="H316" s="1" t="s">
        <v>591</v>
      </c>
    </row>
    <row r="317" spans="1:8" x14ac:dyDescent="0.35">
      <c r="B317" s="1" t="str">
        <f>TEXTOS!BF2</f>
        <v>Entrada</v>
      </c>
      <c r="C317" s="39">
        <f>D267</f>
        <v>0</v>
      </c>
      <c r="D317" s="39" t="e">
        <f>C317*$D$311</f>
        <v>#DIV/0!</v>
      </c>
      <c r="E317" s="39" t="e">
        <f>$D317</f>
        <v>#DIV/0!</v>
      </c>
      <c r="F317" s="39" t="e">
        <f>$D317</f>
        <v>#DIV/0!</v>
      </c>
    </row>
    <row r="318" spans="1:8" x14ac:dyDescent="0.35">
      <c r="B318" s="1" t="str">
        <f>TEXTOS!BF3</f>
        <v>=</v>
      </c>
    </row>
    <row r="319" spans="1:8" x14ac:dyDescent="0.35">
      <c r="B319" s="1" t="str">
        <f>TEXTOS!BF4</f>
        <v>Combustible reutilitzat en el CAT</v>
      </c>
      <c r="C319" s="39" t="e">
        <f t="shared" ref="C319:C327" si="32">D269</f>
        <v>#DIV/0!</v>
      </c>
      <c r="D319" s="39" t="e">
        <f t="shared" ref="D319:D324" si="33">C319*$D$311</f>
        <v>#DIV/0!</v>
      </c>
      <c r="E319" s="39"/>
      <c r="F319" s="39"/>
    </row>
    <row r="320" spans="1:8" x14ac:dyDescent="0.35">
      <c r="B320" s="1" t="str">
        <f>TEXTOS!BF5</f>
        <v>Fluïd de l'aire condicionat recuperat</v>
      </c>
      <c r="C320" s="39" t="e">
        <f t="shared" si="32"/>
        <v>#DIV/0!</v>
      </c>
      <c r="D320" s="39" t="e">
        <f t="shared" si="33"/>
        <v>#DIV/0!</v>
      </c>
      <c r="E320" s="39"/>
      <c r="F320" s="39"/>
    </row>
    <row r="321" spans="1:8" x14ac:dyDescent="0.35">
      <c r="B321" s="1" t="str">
        <f>TEXTOS!BF6</f>
        <v>Peces recuperades</v>
      </c>
      <c r="C321" s="39" t="e">
        <f t="shared" si="32"/>
        <v>#DIV/0!</v>
      </c>
      <c r="D321" s="39" t="e">
        <f t="shared" si="33"/>
        <v>#DIV/0!</v>
      </c>
      <c r="E321" s="51" t="e">
        <f>E332</f>
        <v>#DIV/0!</v>
      </c>
      <c r="F321" s="51" t="e">
        <f>F332</f>
        <v>#DIV/0!</v>
      </c>
      <c r="G321" s="50">
        <f>$F$426</f>
        <v>0.51666666666666672</v>
      </c>
      <c r="H321" s="51" t="e">
        <f>E321*G321</f>
        <v>#DIV/0!</v>
      </c>
    </row>
    <row r="322" spans="1:8" x14ac:dyDescent="0.35">
      <c r="B322" s="1" t="str">
        <f>TEXTOS!BF7</f>
        <v>Residus Perillosos atribuïbles</v>
      </c>
      <c r="C322" s="39" t="e">
        <f t="shared" si="32"/>
        <v>#DIV/0!</v>
      </c>
      <c r="D322" s="39" t="e">
        <f t="shared" si="33"/>
        <v>#DIV/0!</v>
      </c>
      <c r="E322" s="39"/>
      <c r="F322" s="39"/>
    </row>
    <row r="323" spans="1:8" x14ac:dyDescent="0.35">
      <c r="B323" s="1" t="str">
        <f>TEXTOS!BF8</f>
        <v>Residus No perillosos atribuïbles sense ferralla</v>
      </c>
      <c r="C323" s="39" t="e">
        <f t="shared" si="32"/>
        <v>#DIV/0!</v>
      </c>
      <c r="D323" s="39" t="e">
        <f t="shared" si="33"/>
        <v>#DIV/0!</v>
      </c>
      <c r="E323" s="51" t="e">
        <f>$D$329-E321</f>
        <v>#DIV/0!</v>
      </c>
      <c r="F323" s="51" t="e">
        <f>$D$329-F321</f>
        <v>#DIV/0!</v>
      </c>
      <c r="H323" s="51" t="e">
        <f>$D$329-H321</f>
        <v>#DIV/0!</v>
      </c>
    </row>
    <row r="324" spans="1:8" x14ac:dyDescent="0.35">
      <c r="B324" s="1" t="str">
        <f>TEXTOS!BF9</f>
        <v>Ferralla</v>
      </c>
      <c r="C324" s="39" t="e">
        <f t="shared" si="32"/>
        <v>#DIV/0!</v>
      </c>
      <c r="D324" s="39" t="e">
        <f t="shared" si="33"/>
        <v>#DIV/0!</v>
      </c>
      <c r="E324" s="39"/>
      <c r="F324" s="39"/>
    </row>
    <row r="325" spans="1:8" x14ac:dyDescent="0.35">
      <c r="B325" s="1" t="str">
        <f>TEXTOS!BF10</f>
        <v>Residus emmagatzemats</v>
      </c>
      <c r="C325" s="39" t="e">
        <f t="shared" si="32"/>
        <v>#DIV/0!</v>
      </c>
      <c r="D325" s="39" t="e">
        <f t="shared" ref="D325:D326" si="34">C325*$D$311</f>
        <v>#DIV/0!</v>
      </c>
      <c r="E325" s="39"/>
      <c r="F325" s="39"/>
    </row>
    <row r="326" spans="1:8" x14ac:dyDescent="0.35">
      <c r="B326" s="1" t="str">
        <f>TEXTOS!BF11</f>
        <v>Peces recuperades emmagatzemades</v>
      </c>
      <c r="C326" s="39" t="e">
        <f t="shared" si="32"/>
        <v>#DIV/0!</v>
      </c>
      <c r="D326" s="39" t="e">
        <f t="shared" si="34"/>
        <v>#DIV/0!</v>
      </c>
      <c r="E326" s="39"/>
      <c r="F326" s="39"/>
    </row>
    <row r="327" spans="1:8" x14ac:dyDescent="0.35">
      <c r="B327" s="1" t="str">
        <f>TEXTOS!BF12</f>
        <v>Stock de vehicles descontaminats</v>
      </c>
      <c r="C327" s="39" t="e">
        <f t="shared" si="32"/>
        <v>#DIV/0!</v>
      </c>
      <c r="D327" s="39" t="e">
        <f t="shared" ref="D327" si="35">C327*$D$311</f>
        <v>#DIV/0!</v>
      </c>
      <c r="E327" s="39"/>
      <c r="F327" s="39"/>
    </row>
    <row r="329" spans="1:8" x14ac:dyDescent="0.35">
      <c r="B329" s="1" t="s">
        <v>566</v>
      </c>
      <c r="D329" s="39" t="e">
        <f>D321+D323</f>
        <v>#DIV/0!</v>
      </c>
    </row>
    <row r="330" spans="1:8" x14ac:dyDescent="0.35">
      <c r="B330" s="1" t="s">
        <v>567</v>
      </c>
      <c r="E330" s="5">
        <f>ESTIMACIONES!$E$311</f>
        <v>0.25</v>
      </c>
      <c r="F330" s="5">
        <f>ESTIMACIONES!$E$312</f>
        <v>0</v>
      </c>
    </row>
    <row r="331" spans="1:8" x14ac:dyDescent="0.35">
      <c r="B331" s="1" t="s">
        <v>568</v>
      </c>
      <c r="E331" s="38" t="e">
        <f>E330*D317</f>
        <v>#DIV/0!</v>
      </c>
      <c r="F331" s="38" t="e">
        <f>F330*D317</f>
        <v>#DIV/0!</v>
      </c>
    </row>
    <row r="332" spans="1:8" x14ac:dyDescent="0.35">
      <c r="B332" s="1" t="s">
        <v>569</v>
      </c>
      <c r="E332" s="39" t="e">
        <f>IF(E331&gt;D329,D329,E331)</f>
        <v>#DIV/0!</v>
      </c>
      <c r="F332" s="38" t="e">
        <f>F331</f>
        <v>#DIV/0!</v>
      </c>
    </row>
    <row r="334" spans="1:8" x14ac:dyDescent="0.35">
      <c r="A334" s="15" t="s">
        <v>597</v>
      </c>
      <c r="B334" s="15"/>
      <c r="C334" s="15"/>
      <c r="D334" s="15"/>
      <c r="E334" s="15"/>
      <c r="F334" s="15"/>
      <c r="G334" s="15"/>
    </row>
    <row r="336" spans="1:8" ht="72.5" x14ac:dyDescent="0.35">
      <c r="C336" s="7" t="s">
        <v>593</v>
      </c>
      <c r="D336" s="7" t="s">
        <v>594</v>
      </c>
    </row>
    <row r="337" spans="1:7" x14ac:dyDescent="0.35">
      <c r="B337" s="1" t="s">
        <v>528</v>
      </c>
      <c r="C337" s="7"/>
      <c r="D337" s="7"/>
    </row>
    <row r="338" spans="1:7" x14ac:dyDescent="0.35">
      <c r="B338" s="1" t="s">
        <v>595</v>
      </c>
      <c r="C338" s="39" t="e">
        <f>D321</f>
        <v>#DIV/0!</v>
      </c>
      <c r="D338" s="39" t="e">
        <f>H321</f>
        <v>#DIV/0!</v>
      </c>
    </row>
    <row r="339" spans="1:7" x14ac:dyDescent="0.35">
      <c r="B339" s="1" t="s">
        <v>596</v>
      </c>
      <c r="C339" s="50" t="e">
        <f>D311</f>
        <v>#DIV/0!</v>
      </c>
      <c r="D339" s="50" t="e">
        <f>D338*C339/C338</f>
        <v>#DIV/0!</v>
      </c>
    </row>
    <row r="340" spans="1:7" x14ac:dyDescent="0.35">
      <c r="B340" s="1" t="s">
        <v>598</v>
      </c>
    </row>
    <row r="341" spans="1:7" x14ac:dyDescent="0.35">
      <c r="B341" s="1" t="s">
        <v>595</v>
      </c>
      <c r="C341" s="39" t="e">
        <f>D323</f>
        <v>#DIV/0!</v>
      </c>
      <c r="D341" s="39" t="e">
        <f>H323</f>
        <v>#DIV/0!</v>
      </c>
    </row>
    <row r="342" spans="1:7" x14ac:dyDescent="0.35">
      <c r="B342" s="1" t="s">
        <v>596</v>
      </c>
      <c r="C342" s="50" t="e">
        <f>D311</f>
        <v>#DIV/0!</v>
      </c>
      <c r="D342" s="50" t="e">
        <f>D341*C342/C341</f>
        <v>#DIV/0!</v>
      </c>
    </row>
    <row r="344" spans="1:7" x14ac:dyDescent="0.35">
      <c r="A344" s="15" t="s">
        <v>627</v>
      </c>
      <c r="B344" s="15"/>
      <c r="C344" s="15"/>
      <c r="D344" s="15"/>
      <c r="E344" s="15"/>
      <c r="F344" s="15"/>
      <c r="G344" s="15"/>
    </row>
    <row r="346" spans="1:7" x14ac:dyDescent="0.35">
      <c r="B346" s="1" t="s">
        <v>574</v>
      </c>
      <c r="C346" s="1" t="str">
        <f>ESTIMACIONES!G226</f>
        <v>ORDEN DE MEJOR A PEOR</v>
      </c>
      <c r="D346" s="1" t="s">
        <v>577</v>
      </c>
      <c r="E346" s="1" t="s">
        <v>576</v>
      </c>
    </row>
    <row r="347" spans="1:7" x14ac:dyDescent="0.35">
      <c r="E347" s="1" t="s">
        <v>13</v>
      </c>
    </row>
    <row r="348" spans="1:7" x14ac:dyDescent="0.35">
      <c r="B348" s="1" t="str">
        <f>ESTIMACIONES!F227</f>
        <v>Sinistre-Lleu-</v>
      </c>
      <c r="C348" s="1">
        <f>ESTIMACIONES!G227</f>
        <v>2</v>
      </c>
      <c r="D348" s="1">
        <f t="shared" ref="D348:D358" si="36">C348-1</f>
        <v>1</v>
      </c>
      <c r="E348" s="49">
        <f t="shared" ref="E348:E357" si="37">1-(D348/$D$358)</f>
        <v>0.83333333333333337</v>
      </c>
    </row>
    <row r="349" spans="1:7" x14ac:dyDescent="0.35">
      <c r="B349" s="1" t="str">
        <f>ESTIMACIONES!F228</f>
        <v>Sinistre-Mig-</v>
      </c>
      <c r="C349" s="1">
        <f>ESTIMACIONES!G228</f>
        <v>5</v>
      </c>
      <c r="D349" s="1">
        <f t="shared" si="36"/>
        <v>4</v>
      </c>
      <c r="E349" s="49">
        <f t="shared" si="37"/>
        <v>0.33333333333333337</v>
      </c>
    </row>
    <row r="350" spans="1:7" x14ac:dyDescent="0.35">
      <c r="B350" s="1" t="str">
        <f>ESTIMACIONES!F229</f>
        <v>Sinistre-Grey-</v>
      </c>
      <c r="C350" s="1">
        <f>ESTIMACIONES!G229</f>
        <v>6</v>
      </c>
      <c r="D350" s="1">
        <f t="shared" si="36"/>
        <v>5</v>
      </c>
      <c r="E350" s="49">
        <f t="shared" si="37"/>
        <v>0.16666666666666663</v>
      </c>
    </row>
    <row r="351" spans="1:7" x14ac:dyDescent="0.35">
      <c r="B351" s="1" t="str">
        <f>ESTIMACIONES!F230</f>
        <v>Sinistre-Sinistre total-</v>
      </c>
      <c r="C351" s="1">
        <f>ESTIMACIONES!G230</f>
        <v>7</v>
      </c>
      <c r="D351" s="1">
        <f t="shared" si="36"/>
        <v>6</v>
      </c>
      <c r="E351" s="49">
        <f t="shared" si="37"/>
        <v>0</v>
      </c>
    </row>
    <row r="352" spans="1:7" x14ac:dyDescent="0.35">
      <c r="B352" s="1" t="str">
        <f>ESTIMACIONES!F231</f>
        <v>Baixa voluntària de l'usuari-Per obsolescència estètica-</v>
      </c>
      <c r="C352" s="1">
        <f>ESTIMACIONES!G231</f>
        <v>1</v>
      </c>
      <c r="D352" s="1">
        <f t="shared" si="36"/>
        <v>0</v>
      </c>
      <c r="E352" s="49">
        <f t="shared" si="37"/>
        <v>1</v>
      </c>
    </row>
    <row r="353" spans="1:7" x14ac:dyDescent="0.35">
      <c r="B353" s="1" t="str">
        <f>ESTIMACIONES!F232</f>
        <v>Baixa voluntària de l'usuari-Per compra d'altre vehicle-</v>
      </c>
      <c r="C353" s="1">
        <f>ESTIMACIONES!G232</f>
        <v>1</v>
      </c>
      <c r="D353" s="1">
        <f t="shared" si="36"/>
        <v>0</v>
      </c>
      <c r="E353" s="49">
        <f t="shared" si="37"/>
        <v>1</v>
      </c>
    </row>
    <row r="354" spans="1:7" x14ac:dyDescent="0.35">
      <c r="B354" s="1" t="str">
        <f>ESTIMACIONES!F233</f>
        <v>Baixa voluntària de l'usuari-Per avaries-Lleu</v>
      </c>
      <c r="C354" s="1">
        <f>ESTIMACIONES!G233</f>
        <v>3</v>
      </c>
      <c r="D354" s="1">
        <f t="shared" si="36"/>
        <v>2</v>
      </c>
      <c r="E354" s="49">
        <f t="shared" si="37"/>
        <v>0.66666666666666674</v>
      </c>
    </row>
    <row r="355" spans="1:7" x14ac:dyDescent="0.35">
      <c r="B355" s="1" t="str">
        <f>ESTIMACIONES!F234</f>
        <v>Baixa voluntària de l'usuari-Per avaries-Mitja</v>
      </c>
      <c r="C355" s="1">
        <f>ESTIMACIONES!G234</f>
        <v>4</v>
      </c>
      <c r="D355" s="1">
        <f t="shared" si="36"/>
        <v>3</v>
      </c>
      <c r="E355" s="49">
        <f t="shared" si="37"/>
        <v>0.5</v>
      </c>
    </row>
    <row r="356" spans="1:7" x14ac:dyDescent="0.35">
      <c r="B356" s="1" t="str">
        <f>ESTIMACIONES!F235</f>
        <v>Baixa voluntària de l'usuari-Per avaries-Greu</v>
      </c>
      <c r="C356" s="1">
        <f>ESTIMACIONES!G235</f>
        <v>6</v>
      </c>
      <c r="D356" s="1">
        <f t="shared" si="36"/>
        <v>5</v>
      </c>
      <c r="E356" s="49">
        <f t="shared" si="37"/>
        <v>0.16666666666666663</v>
      </c>
    </row>
    <row r="357" spans="1:7" x14ac:dyDescent="0.35">
      <c r="B357" s="1" t="str">
        <f>ESTIMACIONES!F236</f>
        <v>Entrega per part de cossos policials--</v>
      </c>
      <c r="C357" s="1">
        <f>ESTIMACIONES!G236</f>
        <v>5</v>
      </c>
      <c r="D357" s="1">
        <f t="shared" si="36"/>
        <v>4</v>
      </c>
      <c r="E357" s="49">
        <f t="shared" si="37"/>
        <v>0.33333333333333337</v>
      </c>
    </row>
    <row r="358" spans="1:7" x14ac:dyDescent="0.35">
      <c r="B358" s="1" t="str">
        <f>ESTIMACIONES!F237</f>
        <v>MAX</v>
      </c>
      <c r="C358" s="47">
        <f>ESTIMACIONES!G237</f>
        <v>7</v>
      </c>
      <c r="D358" s="47">
        <f t="shared" si="36"/>
        <v>6</v>
      </c>
    </row>
    <row r="360" spans="1:7" x14ac:dyDescent="0.35">
      <c r="A360" s="15" t="s">
        <v>626</v>
      </c>
      <c r="B360" s="15"/>
      <c r="C360" s="15"/>
      <c r="D360" s="15"/>
      <c r="E360" s="15"/>
      <c r="F360" s="15"/>
      <c r="G360" s="15"/>
    </row>
    <row r="362" spans="1:7" x14ac:dyDescent="0.35">
      <c r="B362" s="1" t="s">
        <v>572</v>
      </c>
      <c r="C362" s="1" t="str">
        <f>ESTIMACIONES!C240</f>
        <v>ORDEN DE MEJOR A PEOR</v>
      </c>
      <c r="D362" s="1" t="s">
        <v>577</v>
      </c>
      <c r="E362" s="1" t="s">
        <v>576</v>
      </c>
    </row>
    <row r="363" spans="1:7" x14ac:dyDescent="0.35">
      <c r="E363" s="1" t="s">
        <v>13</v>
      </c>
    </row>
    <row r="364" spans="1:7" x14ac:dyDescent="0.35">
      <c r="B364" s="1">
        <f>ESTIMACIONES!B241</f>
        <v>1</v>
      </c>
      <c r="C364" s="1">
        <f>ESTIMACIONES!C241</f>
        <v>1</v>
      </c>
      <c r="D364" s="1">
        <f>C364-1</f>
        <v>0</v>
      </c>
      <c r="E364" s="49">
        <f>1-(D364/$D$385)</f>
        <v>1</v>
      </c>
    </row>
    <row r="365" spans="1:7" x14ac:dyDescent="0.35">
      <c r="B365" s="1">
        <f>ESTIMACIONES!B242</f>
        <v>2</v>
      </c>
      <c r="C365" s="1">
        <f>ESTIMACIONES!C242</f>
        <v>2</v>
      </c>
      <c r="D365" s="1">
        <f t="shared" ref="D365:D385" si="38">C365-1</f>
        <v>1</v>
      </c>
      <c r="E365" s="49">
        <f t="shared" ref="E365:E384" si="39">1-(D365/$D$385)</f>
        <v>0.95</v>
      </c>
    </row>
    <row r="366" spans="1:7" x14ac:dyDescent="0.35">
      <c r="B366" s="1">
        <f>ESTIMACIONES!B243</f>
        <v>3</v>
      </c>
      <c r="C366" s="1">
        <f>ESTIMACIONES!C243</f>
        <v>3</v>
      </c>
      <c r="D366" s="1">
        <f t="shared" si="38"/>
        <v>2</v>
      </c>
      <c r="E366" s="49">
        <f t="shared" si="39"/>
        <v>0.9</v>
      </c>
    </row>
    <row r="367" spans="1:7" x14ac:dyDescent="0.35">
      <c r="B367" s="1">
        <f>ESTIMACIONES!B244</f>
        <v>4</v>
      </c>
      <c r="C367" s="1">
        <f>ESTIMACIONES!C244</f>
        <v>4</v>
      </c>
      <c r="D367" s="1">
        <f t="shared" si="38"/>
        <v>3</v>
      </c>
      <c r="E367" s="49">
        <f t="shared" si="39"/>
        <v>0.85</v>
      </c>
    </row>
    <row r="368" spans="1:7" x14ac:dyDescent="0.35">
      <c r="B368" s="1">
        <f>ESTIMACIONES!B245</f>
        <v>5</v>
      </c>
      <c r="C368" s="1">
        <f>ESTIMACIONES!C245</f>
        <v>5</v>
      </c>
      <c r="D368" s="1">
        <f t="shared" si="38"/>
        <v>4</v>
      </c>
      <c r="E368" s="49">
        <f t="shared" si="39"/>
        <v>0.8</v>
      </c>
    </row>
    <row r="369" spans="2:5" x14ac:dyDescent="0.35">
      <c r="B369" s="1">
        <f>ESTIMACIONES!B246</f>
        <v>6</v>
      </c>
      <c r="C369" s="1">
        <f>ESTIMACIONES!C246</f>
        <v>6</v>
      </c>
      <c r="D369" s="1">
        <f t="shared" si="38"/>
        <v>5</v>
      </c>
      <c r="E369" s="49">
        <f t="shared" si="39"/>
        <v>0.75</v>
      </c>
    </row>
    <row r="370" spans="2:5" x14ac:dyDescent="0.35">
      <c r="B370" s="1">
        <f>ESTIMACIONES!B247</f>
        <v>7</v>
      </c>
      <c r="C370" s="1">
        <f>ESTIMACIONES!C247</f>
        <v>7</v>
      </c>
      <c r="D370" s="1">
        <f t="shared" si="38"/>
        <v>6</v>
      </c>
      <c r="E370" s="49">
        <f t="shared" si="39"/>
        <v>0.7</v>
      </c>
    </row>
    <row r="371" spans="2:5" x14ac:dyDescent="0.35">
      <c r="B371" s="1">
        <f>ESTIMACIONES!B248</f>
        <v>8</v>
      </c>
      <c r="C371" s="1">
        <f>ESTIMACIONES!C248</f>
        <v>8</v>
      </c>
      <c r="D371" s="1">
        <f t="shared" si="38"/>
        <v>7</v>
      </c>
      <c r="E371" s="49">
        <f t="shared" si="39"/>
        <v>0.65</v>
      </c>
    </row>
    <row r="372" spans="2:5" x14ac:dyDescent="0.35">
      <c r="B372" s="1">
        <f>ESTIMACIONES!B249</f>
        <v>9</v>
      </c>
      <c r="C372" s="1">
        <f>ESTIMACIONES!C249</f>
        <v>9</v>
      </c>
      <c r="D372" s="1">
        <f t="shared" si="38"/>
        <v>8</v>
      </c>
      <c r="E372" s="49">
        <f t="shared" si="39"/>
        <v>0.6</v>
      </c>
    </row>
    <row r="373" spans="2:5" x14ac:dyDescent="0.35">
      <c r="B373" s="1">
        <f>ESTIMACIONES!B250</f>
        <v>10</v>
      </c>
      <c r="C373" s="1">
        <f>ESTIMACIONES!C250</f>
        <v>10</v>
      </c>
      <c r="D373" s="1">
        <f t="shared" si="38"/>
        <v>9</v>
      </c>
      <c r="E373" s="49">
        <f t="shared" si="39"/>
        <v>0.55000000000000004</v>
      </c>
    </row>
    <row r="374" spans="2:5" x14ac:dyDescent="0.35">
      <c r="B374" s="1">
        <f>ESTIMACIONES!B251</f>
        <v>11</v>
      </c>
      <c r="C374" s="1">
        <f>ESTIMACIONES!C251</f>
        <v>11</v>
      </c>
      <c r="D374" s="1">
        <f t="shared" si="38"/>
        <v>10</v>
      </c>
      <c r="E374" s="49">
        <f t="shared" si="39"/>
        <v>0.5</v>
      </c>
    </row>
    <row r="375" spans="2:5" x14ac:dyDescent="0.35">
      <c r="B375" s="1">
        <f>ESTIMACIONES!B252</f>
        <v>12</v>
      </c>
      <c r="C375" s="1">
        <f>ESTIMACIONES!C252</f>
        <v>12</v>
      </c>
      <c r="D375" s="1">
        <f t="shared" si="38"/>
        <v>11</v>
      </c>
      <c r="E375" s="49">
        <f t="shared" si="39"/>
        <v>0.44999999999999996</v>
      </c>
    </row>
    <row r="376" spans="2:5" x14ac:dyDescent="0.35">
      <c r="B376" s="1">
        <f>ESTIMACIONES!B253</f>
        <v>13</v>
      </c>
      <c r="C376" s="1">
        <f>ESTIMACIONES!C253</f>
        <v>13</v>
      </c>
      <c r="D376" s="1">
        <f t="shared" si="38"/>
        <v>12</v>
      </c>
      <c r="E376" s="49">
        <f t="shared" si="39"/>
        <v>0.4</v>
      </c>
    </row>
    <row r="377" spans="2:5" x14ac:dyDescent="0.35">
      <c r="B377" s="1">
        <f>ESTIMACIONES!B254</f>
        <v>14</v>
      </c>
      <c r="C377" s="1">
        <f>ESTIMACIONES!C254</f>
        <v>14</v>
      </c>
      <c r="D377" s="1">
        <f t="shared" si="38"/>
        <v>13</v>
      </c>
      <c r="E377" s="49">
        <f t="shared" si="39"/>
        <v>0.35</v>
      </c>
    </row>
    <row r="378" spans="2:5" x14ac:dyDescent="0.35">
      <c r="B378" s="1">
        <f>ESTIMACIONES!B255</f>
        <v>15</v>
      </c>
      <c r="C378" s="1">
        <f>ESTIMACIONES!C255</f>
        <v>15</v>
      </c>
      <c r="D378" s="1">
        <f t="shared" si="38"/>
        <v>14</v>
      </c>
      <c r="E378" s="49">
        <f t="shared" si="39"/>
        <v>0.30000000000000004</v>
      </c>
    </row>
    <row r="379" spans="2:5" x14ac:dyDescent="0.35">
      <c r="B379" s="1">
        <f>ESTIMACIONES!B256</f>
        <v>16</v>
      </c>
      <c r="C379" s="1">
        <f>ESTIMACIONES!C256</f>
        <v>16</v>
      </c>
      <c r="D379" s="1">
        <f t="shared" si="38"/>
        <v>15</v>
      </c>
      <c r="E379" s="49">
        <f t="shared" si="39"/>
        <v>0.25</v>
      </c>
    </row>
    <row r="380" spans="2:5" x14ac:dyDescent="0.35">
      <c r="B380" s="1">
        <f>ESTIMACIONES!B257</f>
        <v>17</v>
      </c>
      <c r="C380" s="1">
        <f>ESTIMACIONES!C257</f>
        <v>17</v>
      </c>
      <c r="D380" s="1">
        <f t="shared" si="38"/>
        <v>16</v>
      </c>
      <c r="E380" s="49">
        <f t="shared" si="39"/>
        <v>0.19999999999999996</v>
      </c>
    </row>
    <row r="381" spans="2:5" x14ac:dyDescent="0.35">
      <c r="B381" s="1">
        <f>ESTIMACIONES!B258</f>
        <v>18</v>
      </c>
      <c r="C381" s="1">
        <f>ESTIMACIONES!C258</f>
        <v>18</v>
      </c>
      <c r="D381" s="1">
        <f t="shared" si="38"/>
        <v>17</v>
      </c>
      <c r="E381" s="49">
        <f t="shared" si="39"/>
        <v>0.15000000000000002</v>
      </c>
    </row>
    <row r="382" spans="2:5" x14ac:dyDescent="0.35">
      <c r="B382" s="1">
        <f>ESTIMACIONES!B259</f>
        <v>19</v>
      </c>
      <c r="C382" s="1">
        <f>ESTIMACIONES!C259</f>
        <v>19</v>
      </c>
      <c r="D382" s="1">
        <f t="shared" si="38"/>
        <v>18</v>
      </c>
      <c r="E382" s="49">
        <f t="shared" si="39"/>
        <v>9.9999999999999978E-2</v>
      </c>
    </row>
    <row r="383" spans="2:5" x14ac:dyDescent="0.35">
      <c r="B383" s="1">
        <f>ESTIMACIONES!B260</f>
        <v>20</v>
      </c>
      <c r="C383" s="1">
        <f>ESTIMACIONES!C260</f>
        <v>20</v>
      </c>
      <c r="D383" s="1">
        <f t="shared" si="38"/>
        <v>19</v>
      </c>
      <c r="E383" s="49">
        <f t="shared" si="39"/>
        <v>5.0000000000000044E-2</v>
      </c>
    </row>
    <row r="384" spans="2:5" x14ac:dyDescent="0.35">
      <c r="B384" s="1" t="str">
        <f>ESTIMACIONES!B261</f>
        <v>&gt;20</v>
      </c>
      <c r="C384" s="1">
        <f>ESTIMACIONES!C261</f>
        <v>21</v>
      </c>
      <c r="D384" s="1">
        <f t="shared" si="38"/>
        <v>20</v>
      </c>
      <c r="E384" s="49">
        <f t="shared" si="39"/>
        <v>0</v>
      </c>
    </row>
    <row r="385" spans="1:7" x14ac:dyDescent="0.35">
      <c r="B385" s="1" t="str">
        <f>ESTIMACIONES!B262</f>
        <v>MAX</v>
      </c>
      <c r="C385" s="47">
        <f>ESTIMACIONES!C262</f>
        <v>21</v>
      </c>
      <c r="D385" s="47">
        <f t="shared" si="38"/>
        <v>20</v>
      </c>
    </row>
    <row r="387" spans="1:7" x14ac:dyDescent="0.35">
      <c r="A387" s="15" t="s">
        <v>625</v>
      </c>
      <c r="B387" s="15"/>
      <c r="C387" s="15"/>
      <c r="D387" s="15"/>
      <c r="E387" s="15"/>
      <c r="F387" s="15"/>
      <c r="G387" s="15"/>
    </row>
    <row r="389" spans="1:7" x14ac:dyDescent="0.35">
      <c r="B389" s="1" t="s">
        <v>575</v>
      </c>
      <c r="C389" s="1" t="str">
        <f>ESTIMACIONES!C266</f>
        <v>ORDEN DE MEJOR A PEOR</v>
      </c>
      <c r="D389" s="1" t="s">
        <v>577</v>
      </c>
      <c r="E389" s="1" t="s">
        <v>576</v>
      </c>
    </row>
    <row r="391" spans="1:7" x14ac:dyDescent="0.35">
      <c r="B391" s="1" t="str">
        <f>ESTIMACIONES!B267</f>
        <v>Molt demandat</v>
      </c>
      <c r="C391" s="1">
        <f>ESTIMACIONES!C267</f>
        <v>1</v>
      </c>
      <c r="D391" s="1">
        <f>C391-1</f>
        <v>0</v>
      </c>
      <c r="E391" s="49">
        <f>1-(D391/$D$394)</f>
        <v>1</v>
      </c>
    </row>
    <row r="392" spans="1:7" x14ac:dyDescent="0.35">
      <c r="B392" s="1" t="str">
        <f>ESTIMACIONES!B268</f>
        <v>Mitjanament demandat</v>
      </c>
      <c r="C392" s="1">
        <f>ESTIMACIONES!C268</f>
        <v>2</v>
      </c>
      <c r="D392" s="1">
        <f t="shared" ref="D392:D393" si="40">C392-1</f>
        <v>1</v>
      </c>
      <c r="E392" s="49">
        <f t="shared" ref="E392:E393" si="41">1-(D392/$D$394)</f>
        <v>0.5</v>
      </c>
    </row>
    <row r="393" spans="1:7" x14ac:dyDescent="0.35">
      <c r="B393" s="1" t="str">
        <f>ESTIMACIONES!B269</f>
        <v>Poc demandat</v>
      </c>
      <c r="C393" s="1">
        <f>ESTIMACIONES!C269</f>
        <v>3</v>
      </c>
      <c r="D393" s="1">
        <f t="shared" si="40"/>
        <v>2</v>
      </c>
      <c r="E393" s="49">
        <f t="shared" si="41"/>
        <v>0</v>
      </c>
    </row>
    <row r="394" spans="1:7" x14ac:dyDescent="0.35">
      <c r="B394" s="1" t="str">
        <f>ESTIMACIONES!B270</f>
        <v>MAX</v>
      </c>
      <c r="C394" s="47">
        <f>ESTIMACIONES!C270</f>
        <v>3</v>
      </c>
      <c r="D394" s="47">
        <f t="shared" ref="D394" si="42">C394-1</f>
        <v>2</v>
      </c>
    </row>
    <row r="398" spans="1:7" x14ac:dyDescent="0.35">
      <c r="A398" s="15" t="s">
        <v>622</v>
      </c>
      <c r="B398" s="15"/>
      <c r="C398" s="15"/>
      <c r="D398" s="15"/>
      <c r="E398" s="15"/>
      <c r="F398" s="15"/>
      <c r="G398" s="15"/>
    </row>
    <row r="400" spans="1:7" x14ac:dyDescent="0.35">
      <c r="B400" s="1" t="s">
        <v>668</v>
      </c>
      <c r="C400" s="1">
        <f>'3_GEN2'!G61</f>
        <v>0</v>
      </c>
    </row>
    <row r="401" spans="1:7" x14ac:dyDescent="0.35">
      <c r="B401" s="1" t="s">
        <v>731</v>
      </c>
      <c r="C401" s="1" t="str">
        <f>TEXTOS!BL2</f>
        <v>Sota demanda del mercat</v>
      </c>
    </row>
    <row r="402" spans="1:7" x14ac:dyDescent="0.35">
      <c r="B402" s="1" t="s">
        <v>669</v>
      </c>
      <c r="C402" s="1" t="str">
        <f>IF(C400=0,C401,C400)</f>
        <v>Sota demanda del mercat</v>
      </c>
    </row>
    <row r="403" spans="1:7" x14ac:dyDescent="0.35">
      <c r="B403" s="1" t="str">
        <f>'3_GEN2'!E63</f>
        <v xml:space="preserve">Un </v>
      </c>
      <c r="C403" s="53">
        <f>'3_GEN2'!F63</f>
        <v>0</v>
      </c>
      <c r="D403" s="1" t="str">
        <f>'3_GEN2'!G63</f>
        <v xml:space="preserve"> es recupera sota demanda del mercat</v>
      </c>
    </row>
    <row r="404" spans="1:7" x14ac:dyDescent="0.35">
      <c r="B404" s="1" t="str">
        <f>'3_GEN2'!E64</f>
        <v xml:space="preserve">Un </v>
      </c>
      <c r="C404" s="53">
        <f>'3_GEN2'!F64</f>
        <v>0</v>
      </c>
      <c r="D404" s="1" t="str">
        <f>'3_GEN2'!G64</f>
        <v xml:space="preserve"> es recupera sempre</v>
      </c>
    </row>
    <row r="407" spans="1:7" x14ac:dyDescent="0.35">
      <c r="B407" s="1" t="s">
        <v>19</v>
      </c>
      <c r="C407" s="53">
        <f>IF(C402=TEXTOS!$BL$2,1,IF(C402=TEXTOS!BL3,0,C403))</f>
        <v>1</v>
      </c>
      <c r="D407" s="1" t="s">
        <v>623</v>
      </c>
    </row>
    <row r="408" spans="1:7" x14ac:dyDescent="0.35">
      <c r="B408" s="1" t="s">
        <v>20</v>
      </c>
      <c r="C408" s="53">
        <f>1-C407</f>
        <v>0</v>
      </c>
      <c r="D408" s="1" t="s">
        <v>624</v>
      </c>
    </row>
    <row r="409" spans="1:7" x14ac:dyDescent="0.35">
      <c r="C409" s="53"/>
    </row>
    <row r="410" spans="1:7" x14ac:dyDescent="0.35">
      <c r="A410" s="15" t="s">
        <v>628</v>
      </c>
      <c r="B410" s="15"/>
      <c r="C410" s="15"/>
      <c r="D410" s="15"/>
      <c r="E410" s="15"/>
      <c r="F410" s="15"/>
      <c r="G410" s="15"/>
    </row>
    <row r="412" spans="1:7" x14ac:dyDescent="0.35">
      <c r="C412" s="1" t="s">
        <v>586</v>
      </c>
      <c r="D412" s="1" t="s">
        <v>581</v>
      </c>
      <c r="E412" s="1" t="s">
        <v>587</v>
      </c>
      <c r="F412" s="1" t="s">
        <v>588</v>
      </c>
    </row>
    <row r="413" spans="1:7" x14ac:dyDescent="0.35">
      <c r="B413" s="1" t="s">
        <v>573</v>
      </c>
      <c r="C413" s="1">
        <f>'4_SERV'!F33</f>
        <v>0</v>
      </c>
      <c r="D413" s="1" t="str">
        <f>ESTIMACIONES!$C$280</f>
        <v>Mitjanament demandat</v>
      </c>
      <c r="E413" s="1" t="str">
        <f t="shared" ref="E413" si="43">IF(C413=0,D413,C413)</f>
        <v>Mitjanament demandat</v>
      </c>
      <c r="F413" s="36">
        <f>INDEX($E$391:$E$393,MATCH(E413,$B$391:$B$393,0))</f>
        <v>0.5</v>
      </c>
    </row>
    <row r="414" spans="1:7" x14ac:dyDescent="0.35">
      <c r="F414" s="36"/>
    </row>
    <row r="415" spans="1:7" x14ac:dyDescent="0.35">
      <c r="C415" s="1" t="s">
        <v>629</v>
      </c>
      <c r="D415" s="1" t="s">
        <v>630</v>
      </c>
      <c r="E415" s="1" t="s">
        <v>631</v>
      </c>
      <c r="F415" s="36"/>
    </row>
    <row r="416" spans="1:7" x14ac:dyDescent="0.35">
      <c r="B416" s="1" t="str">
        <f>B407</f>
        <v>Bajo demanda del mercado</v>
      </c>
      <c r="C416" s="53">
        <f>C407</f>
        <v>1</v>
      </c>
      <c r="D416" s="50">
        <f>F413</f>
        <v>0.5</v>
      </c>
      <c r="E416" s="50">
        <f>C416*D416</f>
        <v>0.5</v>
      </c>
    </row>
    <row r="417" spans="1:11" x14ac:dyDescent="0.35">
      <c r="B417" s="1" t="s">
        <v>20</v>
      </c>
      <c r="C417" s="53">
        <f>C408</f>
        <v>0</v>
      </c>
      <c r="D417" s="48">
        <v>1</v>
      </c>
      <c r="E417" s="50">
        <f>C417*D417</f>
        <v>0</v>
      </c>
    </row>
    <row r="418" spans="1:11" x14ac:dyDescent="0.35">
      <c r="C418" s="53"/>
      <c r="D418" s="48"/>
      <c r="E418" s="50">
        <f>SUM(E416:E417)</f>
        <v>0.5</v>
      </c>
    </row>
    <row r="420" spans="1:11" x14ac:dyDescent="0.35">
      <c r="A420" s="15" t="s">
        <v>578</v>
      </c>
      <c r="B420" s="15"/>
      <c r="C420" s="15"/>
      <c r="D420" s="15"/>
      <c r="E420" s="15"/>
      <c r="F420" s="15"/>
      <c r="G420" s="15"/>
    </row>
    <row r="422" spans="1:11" x14ac:dyDescent="0.35">
      <c r="C422" s="1" t="s">
        <v>586</v>
      </c>
      <c r="D422" s="1" t="s">
        <v>581</v>
      </c>
      <c r="E422" s="1" t="s">
        <v>587</v>
      </c>
      <c r="F422" s="1" t="s">
        <v>588</v>
      </c>
      <c r="G422" s="1" t="s">
        <v>1042</v>
      </c>
    </row>
    <row r="423" spans="1:11" x14ac:dyDescent="0.35">
      <c r="B423" s="1" t="s">
        <v>579</v>
      </c>
      <c r="C423" s="1" t="str">
        <f>'4_SERV'!$H$24&amp;"-"&amp;'4_SERV'!$H$26&amp;"-"&amp;'4_SERV'!$H$28</f>
        <v>--</v>
      </c>
      <c r="D423" s="1" t="str">
        <f>ESTIMACIONES!$C$278</f>
        <v>Baixa voluntària de l'usuari-Per avaries-Mitja</v>
      </c>
      <c r="E423" s="1" t="str">
        <f>IF(OR(C423=0,C423="--"),D423,C423)</f>
        <v>Baixa voluntària de l'usuari-Per avaries-Mitja</v>
      </c>
      <c r="F423" s="36">
        <f>INDEX($E$348:$E$357,MATCH(G423,$B$348:$B$357,0))</f>
        <v>0.5</v>
      </c>
      <c r="G423" s="1" t="str">
        <f>IFERROR(VLOOKUP(E423,L_C_BAIX,1,0),D423)</f>
        <v>Baixa voluntària de l'usuari-Per avaries-Mitja</v>
      </c>
    </row>
    <row r="424" spans="1:11" x14ac:dyDescent="0.35">
      <c r="B424" s="1" t="s">
        <v>580</v>
      </c>
      <c r="C424" s="1">
        <f>'4_SERV'!F31</f>
        <v>0</v>
      </c>
      <c r="D424" s="1">
        <f>ESTIMACIONES!$C$279</f>
        <v>10</v>
      </c>
      <c r="E424" s="1">
        <f t="shared" ref="E424" si="44">IF(C424=0,D424,C424)</f>
        <v>10</v>
      </c>
      <c r="F424" s="36">
        <f>INDEX($E$364:$E$384,MATCH(E424,$B$364:$B$384,0))</f>
        <v>0.55000000000000004</v>
      </c>
    </row>
    <row r="425" spans="1:11" x14ac:dyDescent="0.35">
      <c r="B425" s="1" t="s">
        <v>573</v>
      </c>
      <c r="F425" s="36">
        <f>E418</f>
        <v>0.5</v>
      </c>
    </row>
    <row r="426" spans="1:11" x14ac:dyDescent="0.35">
      <c r="B426" s="1" t="s">
        <v>589</v>
      </c>
      <c r="F426" s="50">
        <f>AVERAGE(F423:F425)</f>
        <v>0.51666666666666672</v>
      </c>
    </row>
    <row r="428" spans="1:11" x14ac:dyDescent="0.35">
      <c r="C428" s="4"/>
    </row>
    <row r="430" spans="1:11" x14ac:dyDescent="0.35">
      <c r="A430" s="15" t="s">
        <v>199</v>
      </c>
      <c r="B430" s="15"/>
      <c r="C430" s="15"/>
      <c r="D430" s="15"/>
      <c r="E430" s="15"/>
      <c r="F430" s="15"/>
      <c r="G430" s="15"/>
    </row>
    <row r="432" spans="1:11" ht="43.5" x14ac:dyDescent="0.35">
      <c r="D432" s="7" t="s">
        <v>345</v>
      </c>
      <c r="E432" s="7" t="s">
        <v>285</v>
      </c>
      <c r="F432" s="7" t="s">
        <v>287</v>
      </c>
      <c r="G432" s="7" t="s">
        <v>291</v>
      </c>
      <c r="H432" s="7" t="s">
        <v>341</v>
      </c>
      <c r="I432" s="7" t="s">
        <v>327</v>
      </c>
      <c r="J432" s="7" t="s">
        <v>448</v>
      </c>
      <c r="K432" s="7" t="s">
        <v>449</v>
      </c>
    </row>
    <row r="433" spans="3:11" x14ac:dyDescent="0.35">
      <c r="C433" s="1" t="str">
        <f>CALC_HAC!B292</f>
        <v>Dièsel per a grup electrogen</v>
      </c>
      <c r="D433" s="1">
        <f>CALC_HAC!C292</f>
        <v>0</v>
      </c>
      <c r="E433" s="1">
        <f>CALC_HAC!D292</f>
        <v>0</v>
      </c>
      <c r="F433" s="1" t="str">
        <f>CALC_HAC!E292</f>
        <v>l</v>
      </c>
      <c r="G433" s="1" t="str">
        <f>CALC_HAC!H292</f>
        <v/>
      </c>
      <c r="H433" s="1">
        <f>IF(G433=TEXTOS!$A$6,1,0)</f>
        <v>0</v>
      </c>
      <c r="I433" s="1">
        <f>CALC_HAC!J427</f>
        <v>1</v>
      </c>
      <c r="J433" s="31">
        <f>E433*I433</f>
        <v>0</v>
      </c>
      <c r="K433" s="1">
        <f>H433*J433</f>
        <v>0</v>
      </c>
    </row>
    <row r="434" spans="3:11" x14ac:dyDescent="0.35">
      <c r="C434" s="1" t="str">
        <f>CALC_HAC!B293</f>
        <v>Dièsel per a grup electrogen</v>
      </c>
      <c r="D434" s="1">
        <f>CALC_HAC!C293</f>
        <v>0</v>
      </c>
      <c r="E434" s="1">
        <f>CALC_HAC!D293</f>
        <v>0</v>
      </c>
      <c r="F434" s="1" t="str">
        <f>CALC_HAC!E293</f>
        <v>l</v>
      </c>
      <c r="G434" s="1" t="str">
        <f>CALC_HAC!H293</f>
        <v/>
      </c>
      <c r="H434" s="1">
        <f>IF(G434=TEXTOS!$A$6,1,0)</f>
        <v>0</v>
      </c>
      <c r="I434" s="1">
        <f>CALC_HAC!J428</f>
        <v>1</v>
      </c>
      <c r="J434" s="31">
        <f t="shared" ref="J434:J448" si="45">E434*I434</f>
        <v>0</v>
      </c>
      <c r="K434" s="1">
        <f t="shared" ref="K434:K448" si="46">H434*J434</f>
        <v>0</v>
      </c>
    </row>
    <row r="435" spans="3:11" x14ac:dyDescent="0.35">
      <c r="C435" s="1" t="str">
        <f>CALC_HAC!B294</f>
        <v>Dièsel per a grup electrogen</v>
      </c>
      <c r="D435" s="1">
        <f>CALC_HAC!C294</f>
        <v>0</v>
      </c>
      <c r="E435" s="1">
        <f>CALC_HAC!D294</f>
        <v>0</v>
      </c>
      <c r="F435" s="1" t="str">
        <f>CALC_HAC!E294</f>
        <v>l</v>
      </c>
      <c r="G435" s="1" t="str">
        <f>CALC_HAC!H294</f>
        <v/>
      </c>
      <c r="H435" s="1">
        <f>IF(G435=TEXTOS!$A$6,1,0)</f>
        <v>0</v>
      </c>
      <c r="I435" s="1">
        <f>CALC_HAC!J429</f>
        <v>1</v>
      </c>
      <c r="J435" s="31">
        <f t="shared" si="45"/>
        <v>0</v>
      </c>
      <c r="K435" s="1">
        <f t="shared" si="46"/>
        <v>0</v>
      </c>
    </row>
    <row r="436" spans="3:11" x14ac:dyDescent="0.35">
      <c r="C436" s="1" t="str">
        <f>CALC_HAC!B295</f>
        <v>Dièsel per a grup electrogen</v>
      </c>
      <c r="D436" s="1">
        <f>CALC_HAC!C295</f>
        <v>0</v>
      </c>
      <c r="E436" s="1">
        <f>CALC_HAC!D295</f>
        <v>0</v>
      </c>
      <c r="F436" s="1" t="str">
        <f>CALC_HAC!E295</f>
        <v>l</v>
      </c>
      <c r="G436" s="1" t="str">
        <f>CALC_HAC!H295</f>
        <v/>
      </c>
      <c r="H436" s="1">
        <f>IF(G436=TEXTOS!$A$6,1,0)</f>
        <v>0</v>
      </c>
      <c r="I436" s="1">
        <f>CALC_HAC!J430</f>
        <v>1</v>
      </c>
      <c r="J436" s="31">
        <f t="shared" si="45"/>
        <v>0</v>
      </c>
      <c r="K436" s="1">
        <f t="shared" si="46"/>
        <v>0</v>
      </c>
    </row>
    <row r="437" spans="3:11" x14ac:dyDescent="0.35">
      <c r="C437" s="1" t="str">
        <f>CALC_HAC!B296</f>
        <v>Dièsel per a carretilles</v>
      </c>
      <c r="D437" s="1">
        <f>CALC_HAC!C296</f>
        <v>0</v>
      </c>
      <c r="E437" s="1">
        <f>CALC_HAC!D296</f>
        <v>0</v>
      </c>
      <c r="F437" s="1" t="str">
        <f>CALC_HAC!E296</f>
        <v>l</v>
      </c>
      <c r="G437" s="1" t="str">
        <f>CALC_HAC!H296</f>
        <v/>
      </c>
      <c r="H437" s="1">
        <f>IF(G437=TEXTOS!$A$6,1,0)</f>
        <v>0</v>
      </c>
      <c r="I437" s="1">
        <f>CALC_HAC!J431</f>
        <v>1</v>
      </c>
      <c r="J437" s="31">
        <f t="shared" si="45"/>
        <v>0</v>
      </c>
      <c r="K437" s="1">
        <f t="shared" si="46"/>
        <v>0</v>
      </c>
    </row>
    <row r="438" spans="3:11" x14ac:dyDescent="0.35">
      <c r="C438" s="1" t="str">
        <f>CALC_HAC!B297</f>
        <v>Dièsel per a carretilles</v>
      </c>
      <c r="D438" s="1">
        <f>CALC_HAC!C297</f>
        <v>0</v>
      </c>
      <c r="E438" s="1">
        <f>CALC_HAC!D297</f>
        <v>0</v>
      </c>
      <c r="F438" s="1" t="str">
        <f>CALC_HAC!E297</f>
        <v>l</v>
      </c>
      <c r="G438" s="1" t="str">
        <f>CALC_HAC!H297</f>
        <v/>
      </c>
      <c r="H438" s="1">
        <f>IF(G438=TEXTOS!$A$6,1,0)</f>
        <v>0</v>
      </c>
      <c r="I438" s="1">
        <f>CALC_HAC!J432</f>
        <v>1</v>
      </c>
      <c r="J438" s="31">
        <f t="shared" si="45"/>
        <v>0</v>
      </c>
      <c r="K438" s="1">
        <f t="shared" si="46"/>
        <v>0</v>
      </c>
    </row>
    <row r="439" spans="3:11" x14ac:dyDescent="0.35">
      <c r="C439" s="1" t="str">
        <f>CALC_HAC!B298</f>
        <v>Dièsel per a carretilles</v>
      </c>
      <c r="D439" s="1">
        <f>CALC_HAC!C298</f>
        <v>0</v>
      </c>
      <c r="E439" s="1">
        <f>CALC_HAC!D298</f>
        <v>0</v>
      </c>
      <c r="F439" s="1" t="str">
        <f>CALC_HAC!E298</f>
        <v>l</v>
      </c>
      <c r="G439" s="1" t="str">
        <f>CALC_HAC!H298</f>
        <v/>
      </c>
      <c r="H439" s="1">
        <f>IF(G439=TEXTOS!$A$6,1,0)</f>
        <v>0</v>
      </c>
      <c r="I439" s="1">
        <f>CALC_HAC!J433</f>
        <v>1</v>
      </c>
      <c r="J439" s="31">
        <f t="shared" si="45"/>
        <v>0</v>
      </c>
      <c r="K439" s="1">
        <f t="shared" si="46"/>
        <v>0</v>
      </c>
    </row>
    <row r="440" spans="3:11" x14ac:dyDescent="0.35">
      <c r="C440" s="1" t="str">
        <f>CALC_HAC!B299</f>
        <v>Dièsel per a carretilles</v>
      </c>
      <c r="D440" s="1">
        <f>CALC_HAC!C299</f>
        <v>0</v>
      </c>
      <c r="E440" s="1">
        <f>CALC_HAC!D299</f>
        <v>0</v>
      </c>
      <c r="F440" s="1" t="str">
        <f>CALC_HAC!E299</f>
        <v>l</v>
      </c>
      <c r="G440" s="1" t="str">
        <f>CALC_HAC!H299</f>
        <v/>
      </c>
      <c r="H440" s="1">
        <f>IF(G440=TEXTOS!$A$6,1,0)</f>
        <v>0</v>
      </c>
      <c r="I440" s="1">
        <f>CALC_HAC!J434</f>
        <v>1</v>
      </c>
      <c r="J440" s="31">
        <f t="shared" si="45"/>
        <v>0</v>
      </c>
      <c r="K440" s="1">
        <f t="shared" si="46"/>
        <v>0</v>
      </c>
    </row>
    <row r="441" spans="3:11" x14ac:dyDescent="0.35">
      <c r="C441" s="1" t="str">
        <f>CALC_HAC!B300</f>
        <v>Combustible per a vehicles d'empresa</v>
      </c>
      <c r="D441" s="1">
        <f>CALC_HAC!C300</f>
        <v>0</v>
      </c>
      <c r="E441" s="1">
        <f>CALC_HAC!D300</f>
        <v>0</v>
      </c>
      <c r="F441" s="1" t="str">
        <f>CALC_HAC!E300</f>
        <v>l</v>
      </c>
      <c r="G441" s="1" t="str">
        <f>CALC_HAC!H300</f>
        <v/>
      </c>
      <c r="H441" s="1">
        <f>IF(G441=TEXTOS!$A$6,1,0)</f>
        <v>0</v>
      </c>
      <c r="I441" s="1">
        <f>CALC_HAC!J435</f>
        <v>1</v>
      </c>
      <c r="J441" s="31">
        <f t="shared" si="45"/>
        <v>0</v>
      </c>
      <c r="K441" s="1">
        <f t="shared" si="46"/>
        <v>0</v>
      </c>
    </row>
    <row r="442" spans="3:11" x14ac:dyDescent="0.35">
      <c r="C442" s="1" t="str">
        <f>CALC_HAC!B301</f>
        <v>Combustible per a vehicles d'empresa</v>
      </c>
      <c r="D442" s="1">
        <f>CALC_HAC!C301</f>
        <v>0</v>
      </c>
      <c r="E442" s="1">
        <f>CALC_HAC!D301</f>
        <v>0</v>
      </c>
      <c r="F442" s="1" t="str">
        <f>CALC_HAC!E301</f>
        <v>l</v>
      </c>
      <c r="G442" s="1" t="str">
        <f>CALC_HAC!H301</f>
        <v/>
      </c>
      <c r="H442" s="1">
        <f>IF(G442=TEXTOS!$A$6,1,0)</f>
        <v>0</v>
      </c>
      <c r="I442" s="1">
        <f>CALC_HAC!J436</f>
        <v>1</v>
      </c>
      <c r="J442" s="31">
        <f t="shared" si="45"/>
        <v>0</v>
      </c>
      <c r="K442" s="1">
        <f t="shared" si="46"/>
        <v>0</v>
      </c>
    </row>
    <row r="443" spans="3:11" x14ac:dyDescent="0.35">
      <c r="C443" s="1" t="str">
        <f>CALC_HAC!B302</f>
        <v>Combustible per a vehicles d'empresa</v>
      </c>
      <c r="D443" s="1">
        <f>CALC_HAC!C302</f>
        <v>0</v>
      </c>
      <c r="E443" s="1">
        <f>CALC_HAC!D302</f>
        <v>0</v>
      </c>
      <c r="F443" s="1" t="str">
        <f>CALC_HAC!E302</f>
        <v>l</v>
      </c>
      <c r="G443" s="1" t="str">
        <f>CALC_HAC!H302</f>
        <v/>
      </c>
      <c r="H443" s="1">
        <f>IF(G443=TEXTOS!$A$6,1,0)</f>
        <v>0</v>
      </c>
      <c r="I443" s="1">
        <f>CALC_HAC!J437</f>
        <v>1</v>
      </c>
      <c r="J443" s="31">
        <f t="shared" si="45"/>
        <v>0</v>
      </c>
      <c r="K443" s="1">
        <f t="shared" si="46"/>
        <v>0</v>
      </c>
    </row>
    <row r="444" spans="3:11" x14ac:dyDescent="0.35">
      <c r="C444" s="1" t="str">
        <f>CALC_HAC!B303</f>
        <v>Combustible per a vehicles d'empresa</v>
      </c>
      <c r="D444" s="1">
        <f>CALC_HAC!C303</f>
        <v>0</v>
      </c>
      <c r="E444" s="1">
        <f>CALC_HAC!D303</f>
        <v>0</v>
      </c>
      <c r="F444" s="1" t="str">
        <f>CALC_HAC!E303</f>
        <v>l</v>
      </c>
      <c r="G444" s="1" t="str">
        <f>CALC_HAC!H303</f>
        <v/>
      </c>
      <c r="H444" s="1">
        <f>IF(G444=TEXTOS!$A$6,1,0)</f>
        <v>0</v>
      </c>
      <c r="I444" s="1">
        <f>CALC_HAC!J438</f>
        <v>1</v>
      </c>
      <c r="J444" s="31">
        <f t="shared" si="45"/>
        <v>0</v>
      </c>
      <c r="K444" s="1">
        <f t="shared" si="46"/>
        <v>0</v>
      </c>
    </row>
    <row r="445" spans="3:11" x14ac:dyDescent="0.35">
      <c r="C445" s="1" t="str">
        <f>CALC_HAC!B304</f>
        <v>Combustible per a vehicles d'empresa</v>
      </c>
      <c r="D445" s="1">
        <f>CALC_HAC!C304</f>
        <v>0</v>
      </c>
      <c r="E445" s="1">
        <f>CALC_HAC!D304</f>
        <v>0</v>
      </c>
      <c r="F445" s="1" t="str">
        <f>CALC_HAC!E304</f>
        <v>l</v>
      </c>
      <c r="G445" s="1" t="str">
        <f>CALC_HAC!H304</f>
        <v/>
      </c>
      <c r="H445" s="1">
        <f>IF(G445=TEXTOS!$A$6,1,0)</f>
        <v>0</v>
      </c>
      <c r="I445" s="1">
        <f>CALC_HAC!J439</f>
        <v>1</v>
      </c>
      <c r="J445" s="31">
        <f t="shared" si="45"/>
        <v>0</v>
      </c>
      <c r="K445" s="1">
        <f t="shared" si="46"/>
        <v>0</v>
      </c>
    </row>
    <row r="446" spans="3:11" x14ac:dyDescent="0.35">
      <c r="C446" s="1" t="str">
        <f>CALC_HAC!B305</f>
        <v>Combustible per a vehicles d'empresa</v>
      </c>
      <c r="D446" s="1">
        <f>CALC_HAC!C305</f>
        <v>0</v>
      </c>
      <c r="E446" s="1">
        <f>CALC_HAC!D305</f>
        <v>0</v>
      </c>
      <c r="F446" s="1" t="str">
        <f>CALC_HAC!E305</f>
        <v>l</v>
      </c>
      <c r="G446" s="1" t="str">
        <f>CALC_HAC!H305</f>
        <v/>
      </c>
      <c r="H446" s="1">
        <f>IF(G446=TEXTOS!$A$6,1,0)</f>
        <v>0</v>
      </c>
      <c r="I446" s="1">
        <f>CALC_HAC!J440</f>
        <v>1</v>
      </c>
      <c r="J446" s="31">
        <f t="shared" si="45"/>
        <v>0</v>
      </c>
      <c r="K446" s="1">
        <f t="shared" si="46"/>
        <v>0</v>
      </c>
    </row>
    <row r="447" spans="3:11" x14ac:dyDescent="0.35">
      <c r="C447" s="1" t="str">
        <f>CALC_HAC!B306</f>
        <v>Combustible per a vehicles d'empresa</v>
      </c>
      <c r="D447" s="1">
        <f>CALC_HAC!C306</f>
        <v>0</v>
      </c>
      <c r="E447" s="1">
        <f>CALC_HAC!D306</f>
        <v>0</v>
      </c>
      <c r="F447" s="1" t="str">
        <f>CALC_HAC!E306</f>
        <v>l</v>
      </c>
      <c r="G447" s="1" t="str">
        <f>CALC_HAC!H306</f>
        <v/>
      </c>
      <c r="H447" s="1">
        <f>IF(G447=TEXTOS!$A$6,1,0)</f>
        <v>0</v>
      </c>
      <c r="I447" s="1">
        <f>CALC_HAC!J441</f>
        <v>1</v>
      </c>
      <c r="J447" s="31">
        <f t="shared" si="45"/>
        <v>0</v>
      </c>
      <c r="K447" s="1">
        <f t="shared" si="46"/>
        <v>0</v>
      </c>
    </row>
    <row r="448" spans="3:11" x14ac:dyDescent="0.35">
      <c r="C448" s="1" t="str">
        <f>CALC_HAC!B307</f>
        <v>Combustible per a vehicles d'empresa</v>
      </c>
      <c r="D448" s="1">
        <f>CALC_HAC!C307</f>
        <v>0</v>
      </c>
      <c r="E448" s="1">
        <f>CALC_HAC!D307</f>
        <v>0</v>
      </c>
      <c r="F448" s="1" t="str">
        <f>CALC_HAC!E307</f>
        <v>l</v>
      </c>
      <c r="G448" s="1" t="str">
        <f>CALC_HAC!H307</f>
        <v/>
      </c>
      <c r="H448" s="1">
        <f>IF(G448=TEXTOS!$A$6,1,0)</f>
        <v>0</v>
      </c>
      <c r="I448" s="1">
        <f>CALC_HAC!J442</f>
        <v>1</v>
      </c>
      <c r="J448" s="31">
        <f t="shared" si="45"/>
        <v>0</v>
      </c>
      <c r="K448" s="1">
        <f t="shared" si="46"/>
        <v>0</v>
      </c>
    </row>
    <row r="449" spans="1:11" x14ac:dyDescent="0.35">
      <c r="C449" s="1" t="s">
        <v>365</v>
      </c>
      <c r="J449" s="31"/>
      <c r="K449" s="34">
        <f>SUM(K433:K448)</f>
        <v>0</v>
      </c>
    </row>
    <row r="451" spans="1:11" x14ac:dyDescent="0.35">
      <c r="A451" s="15" t="s">
        <v>356</v>
      </c>
      <c r="B451" s="15"/>
      <c r="C451" s="15"/>
      <c r="D451" s="15"/>
      <c r="E451" s="15"/>
      <c r="F451" s="15"/>
      <c r="G451" s="15"/>
    </row>
    <row r="453" spans="1:11" x14ac:dyDescent="0.35">
      <c r="C453" s="1" t="s">
        <v>447</v>
      </c>
      <c r="D453" s="1" t="s">
        <v>448</v>
      </c>
      <c r="E453" s="1" t="s">
        <v>340</v>
      </c>
      <c r="F453" s="1" t="s">
        <v>449</v>
      </c>
    </row>
    <row r="454" spans="1:11" x14ac:dyDescent="0.35">
      <c r="C454" s="1">
        <f>CALC_HAC!B496</f>
        <v>0</v>
      </c>
      <c r="D454" s="1">
        <f>CALC_HAC!C496</f>
        <v>0</v>
      </c>
      <c r="E454" s="1">
        <f>CALC_HAC!S496</f>
        <v>0</v>
      </c>
      <c r="F454" s="1">
        <f>D454*E454</f>
        <v>0</v>
      </c>
    </row>
    <row r="455" spans="1:11" x14ac:dyDescent="0.35">
      <c r="C455" s="1">
        <f>CALC_HAC!B497</f>
        <v>0</v>
      </c>
      <c r="D455" s="1">
        <f>CALC_HAC!C497</f>
        <v>0</v>
      </c>
      <c r="E455" s="1">
        <f>CALC_HAC!S497</f>
        <v>0</v>
      </c>
      <c r="F455" s="1">
        <f t="shared" ref="F455:F473" si="47">D455*E455</f>
        <v>0</v>
      </c>
    </row>
    <row r="456" spans="1:11" x14ac:dyDescent="0.35">
      <c r="C456" s="1">
        <f>CALC_HAC!B498</f>
        <v>0</v>
      </c>
      <c r="D456" s="1">
        <f>CALC_HAC!C498</f>
        <v>0</v>
      </c>
      <c r="E456" s="1">
        <f>CALC_HAC!S498</f>
        <v>0</v>
      </c>
      <c r="F456" s="1">
        <f t="shared" si="47"/>
        <v>0</v>
      </c>
    </row>
    <row r="457" spans="1:11" x14ac:dyDescent="0.35">
      <c r="C457" s="1">
        <f>CALC_HAC!B499</f>
        <v>0</v>
      </c>
      <c r="D457" s="1">
        <f>CALC_HAC!C499</f>
        <v>0</v>
      </c>
      <c r="E457" s="1">
        <f>CALC_HAC!S499</f>
        <v>0</v>
      </c>
      <c r="F457" s="1">
        <f t="shared" si="47"/>
        <v>0</v>
      </c>
    </row>
    <row r="458" spans="1:11" x14ac:dyDescent="0.35">
      <c r="C458" s="1">
        <f>CALC_HAC!B500</f>
        <v>0</v>
      </c>
      <c r="D458" s="1">
        <f>CALC_HAC!C500</f>
        <v>0</v>
      </c>
      <c r="E458" s="1">
        <f>CALC_HAC!S500</f>
        <v>0</v>
      </c>
      <c r="F458" s="1">
        <f t="shared" si="47"/>
        <v>0</v>
      </c>
    </row>
    <row r="459" spans="1:11" x14ac:dyDescent="0.35">
      <c r="C459" s="1">
        <f>CALC_HAC!B501</f>
        <v>0</v>
      </c>
      <c r="D459" s="1">
        <f>CALC_HAC!C501</f>
        <v>0</v>
      </c>
      <c r="E459" s="1">
        <f>CALC_HAC!S501</f>
        <v>0</v>
      </c>
      <c r="F459" s="1">
        <f t="shared" si="47"/>
        <v>0</v>
      </c>
    </row>
    <row r="460" spans="1:11" x14ac:dyDescent="0.35">
      <c r="C460" s="1">
        <f>CALC_HAC!B502</f>
        <v>0</v>
      </c>
      <c r="D460" s="1">
        <f>CALC_HAC!C502</f>
        <v>0</v>
      </c>
      <c r="E460" s="1">
        <f>CALC_HAC!S502</f>
        <v>0</v>
      </c>
      <c r="F460" s="1">
        <f t="shared" si="47"/>
        <v>0</v>
      </c>
    </row>
    <row r="461" spans="1:11" x14ac:dyDescent="0.35">
      <c r="C461" s="1">
        <f>CALC_HAC!B503</f>
        <v>0</v>
      </c>
      <c r="D461" s="1">
        <f>CALC_HAC!C503</f>
        <v>0</v>
      </c>
      <c r="E461" s="1">
        <f>CALC_HAC!S503</f>
        <v>0</v>
      </c>
      <c r="F461" s="1">
        <f t="shared" si="47"/>
        <v>0</v>
      </c>
    </row>
    <row r="462" spans="1:11" x14ac:dyDescent="0.35">
      <c r="C462" s="1">
        <f>CALC_HAC!B504</f>
        <v>0</v>
      </c>
      <c r="D462" s="1">
        <f>CALC_HAC!C504</f>
        <v>0</v>
      </c>
      <c r="E462" s="1">
        <f>CALC_HAC!S504</f>
        <v>0</v>
      </c>
      <c r="F462" s="1">
        <f t="shared" si="47"/>
        <v>0</v>
      </c>
    </row>
    <row r="463" spans="1:11" x14ac:dyDescent="0.35">
      <c r="C463" s="1">
        <f>CALC_HAC!B505</f>
        <v>0</v>
      </c>
      <c r="D463" s="1">
        <f>CALC_HAC!C505</f>
        <v>0</v>
      </c>
      <c r="E463" s="1">
        <f>CALC_HAC!S505</f>
        <v>0</v>
      </c>
      <c r="F463" s="1">
        <f t="shared" si="47"/>
        <v>0</v>
      </c>
    </row>
    <row r="464" spans="1:11" x14ac:dyDescent="0.35">
      <c r="C464" s="1">
        <f>CALC_HAC!B506</f>
        <v>0</v>
      </c>
      <c r="D464" s="1">
        <f>CALC_HAC!C506</f>
        <v>0</v>
      </c>
      <c r="E464" s="1">
        <f>CALC_HAC!S506</f>
        <v>0</v>
      </c>
      <c r="F464" s="1">
        <f t="shared" si="47"/>
        <v>0</v>
      </c>
    </row>
    <row r="465" spans="1:7" x14ac:dyDescent="0.35">
      <c r="C465" s="1">
        <f>CALC_HAC!B507</f>
        <v>0</v>
      </c>
      <c r="D465" s="1">
        <f>CALC_HAC!C507</f>
        <v>0</v>
      </c>
      <c r="E465" s="1">
        <f>CALC_HAC!S507</f>
        <v>0</v>
      </c>
      <c r="F465" s="1">
        <f t="shared" si="47"/>
        <v>0</v>
      </c>
    </row>
    <row r="466" spans="1:7" x14ac:dyDescent="0.35">
      <c r="C466" s="1">
        <f>CALC_HAC!B508</f>
        <v>0</v>
      </c>
      <c r="D466" s="1">
        <f>CALC_HAC!C508</f>
        <v>0</v>
      </c>
      <c r="E466" s="1">
        <f>CALC_HAC!S508</f>
        <v>0</v>
      </c>
      <c r="F466" s="1">
        <f t="shared" si="47"/>
        <v>0</v>
      </c>
    </row>
    <row r="467" spans="1:7" x14ac:dyDescent="0.35">
      <c r="C467" s="1">
        <f>CALC_HAC!B509</f>
        <v>0</v>
      </c>
      <c r="D467" s="1">
        <f>CALC_HAC!C509</f>
        <v>0</v>
      </c>
      <c r="E467" s="1">
        <f>CALC_HAC!S509</f>
        <v>0</v>
      </c>
      <c r="F467" s="1">
        <f t="shared" si="47"/>
        <v>0</v>
      </c>
    </row>
    <row r="468" spans="1:7" x14ac:dyDescent="0.35">
      <c r="C468" s="1">
        <f>CALC_HAC!B510</f>
        <v>0</v>
      </c>
      <c r="D468" s="1">
        <f>CALC_HAC!C510</f>
        <v>0</v>
      </c>
      <c r="E468" s="1">
        <f>CALC_HAC!S510</f>
        <v>0</v>
      </c>
      <c r="F468" s="1">
        <f t="shared" si="47"/>
        <v>0</v>
      </c>
    </row>
    <row r="469" spans="1:7" x14ac:dyDescent="0.35">
      <c r="C469" s="1">
        <f>CALC_HAC!B511</f>
        <v>0</v>
      </c>
      <c r="D469" s="1">
        <f>CALC_HAC!C511</f>
        <v>0</v>
      </c>
      <c r="E469" s="1">
        <f>CALC_HAC!S511</f>
        <v>0</v>
      </c>
      <c r="F469" s="1">
        <f t="shared" si="47"/>
        <v>0</v>
      </c>
    </row>
    <row r="470" spans="1:7" x14ac:dyDescent="0.35">
      <c r="C470" s="1">
        <f>CALC_HAC!B512</f>
        <v>0</v>
      </c>
      <c r="D470" s="1">
        <f>CALC_HAC!C512</f>
        <v>0</v>
      </c>
      <c r="E470" s="1">
        <f>CALC_HAC!S512</f>
        <v>0</v>
      </c>
      <c r="F470" s="1">
        <f t="shared" si="47"/>
        <v>0</v>
      </c>
    </row>
    <row r="471" spans="1:7" x14ac:dyDescent="0.35">
      <c r="C471" s="1">
        <f>CALC_HAC!B513</f>
        <v>0</v>
      </c>
      <c r="D471" s="1">
        <f>CALC_HAC!C513</f>
        <v>0</v>
      </c>
      <c r="E471" s="1">
        <f>CALC_HAC!S513</f>
        <v>0</v>
      </c>
      <c r="F471" s="1">
        <f t="shared" si="47"/>
        <v>0</v>
      </c>
    </row>
    <row r="472" spans="1:7" x14ac:dyDescent="0.35">
      <c r="C472" s="1">
        <f>CALC_HAC!B514</f>
        <v>0</v>
      </c>
      <c r="D472" s="1">
        <f>CALC_HAC!C514</f>
        <v>0</v>
      </c>
      <c r="E472" s="1">
        <f>CALC_HAC!S514</f>
        <v>0</v>
      </c>
      <c r="F472" s="1">
        <f t="shared" si="47"/>
        <v>0</v>
      </c>
    </row>
    <row r="473" spans="1:7" x14ac:dyDescent="0.35">
      <c r="C473" s="1">
        <f>CALC_HAC!B515</f>
        <v>0</v>
      </c>
      <c r="D473" s="1">
        <f>CALC_HAC!C515</f>
        <v>0</v>
      </c>
      <c r="E473" s="1">
        <f>CALC_HAC!S515</f>
        <v>0</v>
      </c>
      <c r="F473" s="1">
        <f t="shared" si="47"/>
        <v>0</v>
      </c>
    </row>
    <row r="474" spans="1:7" x14ac:dyDescent="0.35">
      <c r="C474" s="1" t="s">
        <v>365</v>
      </c>
      <c r="F474" s="32">
        <f>SUM(F454:F473)</f>
        <v>0</v>
      </c>
    </row>
    <row r="476" spans="1:7" x14ac:dyDescent="0.35">
      <c r="C476" s="1" t="s">
        <v>613</v>
      </c>
      <c r="D476" s="31">
        <f>'3_GEN2'!H23</f>
        <v>0</v>
      </c>
    </row>
    <row r="478" spans="1:7" x14ac:dyDescent="0.35">
      <c r="F478" s="34">
        <f>MAX(F474,D476)</f>
        <v>0</v>
      </c>
    </row>
    <row r="480" spans="1:7" x14ac:dyDescent="0.35">
      <c r="A480" s="15" t="s">
        <v>446</v>
      </c>
      <c r="B480" s="15"/>
      <c r="C480" s="15"/>
      <c r="D480" s="15"/>
      <c r="E480" s="15"/>
      <c r="F480" s="15"/>
      <c r="G480" s="15"/>
    </row>
    <row r="481" spans="3:10" x14ac:dyDescent="0.35">
      <c r="D481" s="1" t="s">
        <v>447</v>
      </c>
      <c r="E481" s="1" t="s">
        <v>448</v>
      </c>
      <c r="F481" s="1" t="s">
        <v>453</v>
      </c>
      <c r="G481" s="1" t="s">
        <v>449</v>
      </c>
      <c r="H481" s="1" t="s">
        <v>455</v>
      </c>
      <c r="I481"/>
      <c r="J481"/>
    </row>
    <row r="482" spans="3:10" x14ac:dyDescent="0.35">
      <c r="C482" s="172" t="s">
        <v>2</v>
      </c>
      <c r="D482" s="1" t="str">
        <f>CALC_HAC!B352</f>
        <v>Olis</v>
      </c>
      <c r="E482" s="1">
        <f>CALC_HAC!M352</f>
        <v>0</v>
      </c>
      <c r="F482" s="1">
        <v>1</v>
      </c>
      <c r="G482" s="1">
        <f>E482*F482</f>
        <v>0</v>
      </c>
      <c r="I482"/>
    </row>
    <row r="483" spans="3:10" x14ac:dyDescent="0.35">
      <c r="C483" s="172"/>
      <c r="D483" s="1" t="str">
        <f>CALC_HAC!B353</f>
        <v>Bateries</v>
      </c>
      <c r="E483" s="1">
        <f>CALC_HAC!M353</f>
        <v>0</v>
      </c>
      <c r="F483" s="1">
        <v>1</v>
      </c>
      <c r="G483" s="1">
        <f t="shared" ref="G483:G509" si="48">E483*F483</f>
        <v>0</v>
      </c>
    </row>
    <row r="484" spans="3:10" x14ac:dyDescent="0.35">
      <c r="C484" s="172"/>
      <c r="D484" s="1" t="str">
        <f>CALC_HAC!B354</f>
        <v>Líquids refrigerants i anticongelants</v>
      </c>
      <c r="E484" s="1">
        <f>CALC_HAC!M354</f>
        <v>0</v>
      </c>
      <c r="F484" s="1">
        <v>1</v>
      </c>
      <c r="G484" s="1">
        <f t="shared" si="48"/>
        <v>0</v>
      </c>
    </row>
    <row r="485" spans="3:10" x14ac:dyDescent="0.35">
      <c r="C485" s="172"/>
      <c r="D485" s="1" t="str">
        <f>CALC_HAC!B355</f>
        <v>Fluïds Aire Condicionat</v>
      </c>
      <c r="E485" s="1">
        <f>CALC_HAC!M355</f>
        <v>0</v>
      </c>
      <c r="F485" s="40">
        <f>CALC_HAC!J355</f>
        <v>0</v>
      </c>
      <c r="G485" s="1">
        <f t="shared" si="48"/>
        <v>0</v>
      </c>
    </row>
    <row r="486" spans="3:10" x14ac:dyDescent="0.35">
      <c r="C486" s="172"/>
      <c r="D486" s="40" t="str">
        <f>CALC_HAC!B356</f>
        <v>Combustibles (reutilitzados en el propi CAT)</v>
      </c>
      <c r="E486" s="40">
        <f>CALC_HAC!M356</f>
        <v>0</v>
      </c>
      <c r="F486" s="40">
        <v>0</v>
      </c>
      <c r="G486" s="40">
        <f t="shared" si="48"/>
        <v>0</v>
      </c>
      <c r="H486" s="32">
        <f>CALC_HAC!C356</f>
        <v>0</v>
      </c>
    </row>
    <row r="487" spans="3:10" x14ac:dyDescent="0.35">
      <c r="C487" s="172"/>
      <c r="D487" s="1" t="str">
        <f>CALC_HAC!B357</f>
        <v>Airbags</v>
      </c>
      <c r="E487" s="1">
        <f>CALC_HAC!M357</f>
        <v>0</v>
      </c>
      <c r="F487" s="1">
        <v>1</v>
      </c>
      <c r="G487" s="1">
        <f t="shared" si="48"/>
        <v>0</v>
      </c>
    </row>
    <row r="488" spans="3:10" x14ac:dyDescent="0.35">
      <c r="C488" s="172"/>
      <c r="D488" s="1" t="str">
        <f>CALC_HAC!B358</f>
        <v>Filtres de combustibles</v>
      </c>
      <c r="E488" s="1">
        <f>CALC_HAC!M358</f>
        <v>0</v>
      </c>
      <c r="F488" s="1">
        <v>1</v>
      </c>
      <c r="G488" s="1">
        <f t="shared" si="48"/>
        <v>0</v>
      </c>
    </row>
    <row r="489" spans="3:10" x14ac:dyDescent="0.35">
      <c r="C489" s="172"/>
      <c r="D489" s="1" t="str">
        <f>CALC_HAC!B359</f>
        <v>Filtres d'oli</v>
      </c>
      <c r="E489" s="1">
        <f>CALC_HAC!M359</f>
        <v>0</v>
      </c>
      <c r="F489" s="1">
        <v>1</v>
      </c>
      <c r="G489" s="1">
        <f t="shared" si="48"/>
        <v>0</v>
      </c>
    </row>
    <row r="490" spans="3:10" x14ac:dyDescent="0.35">
      <c r="C490" s="172"/>
      <c r="D490" s="1" t="str">
        <f>CALC_HAC!B360</f>
        <v>Líquid de frens</v>
      </c>
      <c r="E490" s="1">
        <f>CALC_HAC!M360</f>
        <v>0</v>
      </c>
      <c r="F490" s="1">
        <v>1</v>
      </c>
      <c r="G490" s="1">
        <f t="shared" si="48"/>
        <v>0</v>
      </c>
    </row>
    <row r="491" spans="3:10" x14ac:dyDescent="0.35">
      <c r="C491" s="172"/>
      <c r="D491" s="40" t="str">
        <f>CALC_HAC!B361</f>
        <v>Dissolvents</v>
      </c>
      <c r="E491" s="40">
        <f>CALC_HAC!M361</f>
        <v>0</v>
      </c>
      <c r="F491" s="40">
        <v>0</v>
      </c>
      <c r="G491" s="40">
        <f t="shared" si="48"/>
        <v>0</v>
      </c>
    </row>
    <row r="492" spans="3:10" x14ac:dyDescent="0.35">
      <c r="C492" s="172"/>
      <c r="D492" s="40" t="str">
        <f>CALC_HAC!B362</f>
        <v>Absorbents</v>
      </c>
      <c r="E492" s="40">
        <f>CALC_HAC!M362</f>
        <v>0</v>
      </c>
      <c r="F492" s="40">
        <v>0</v>
      </c>
      <c r="G492" s="40">
        <f t="shared" si="48"/>
        <v>0</v>
      </c>
    </row>
    <row r="493" spans="3:10" x14ac:dyDescent="0.35">
      <c r="C493" s="172"/>
      <c r="D493" s="40" t="str">
        <f>CALC_HAC!B363</f>
        <v xml:space="preserve">Llots de decantació del separador d'hidrocarburs </v>
      </c>
      <c r="E493" s="40">
        <f>CALC_HAC!M363</f>
        <v>0</v>
      </c>
      <c r="F493" s="40">
        <v>0</v>
      </c>
      <c r="G493" s="40">
        <f t="shared" ref="G493" si="49">E493*F493</f>
        <v>0</v>
      </c>
    </row>
    <row r="494" spans="3:10" x14ac:dyDescent="0.35">
      <c r="C494" s="172"/>
      <c r="D494" s="1" t="str">
        <f>CALC_HAC!B364</f>
        <v>RP1</v>
      </c>
      <c r="E494" s="1">
        <f>CALC_HAC!M364</f>
        <v>0</v>
      </c>
      <c r="F494" s="1">
        <v>1</v>
      </c>
      <c r="G494" s="1">
        <f t="shared" si="48"/>
        <v>0</v>
      </c>
    </row>
    <row r="495" spans="3:10" x14ac:dyDescent="0.35">
      <c r="C495" s="172"/>
      <c r="D495" s="1">
        <f>CALC_HAC!B365</f>
        <v>0</v>
      </c>
      <c r="E495" s="1">
        <f>CALC_HAC!M365</f>
        <v>0</v>
      </c>
      <c r="F495" s="1">
        <v>1</v>
      </c>
      <c r="G495" s="1">
        <f t="shared" si="48"/>
        <v>0</v>
      </c>
    </row>
    <row r="496" spans="3:10" x14ac:dyDescent="0.35">
      <c r="C496" s="172"/>
      <c r="D496" s="1" t="str">
        <f>CALC_HAC!B366</f>
        <v>RP3</v>
      </c>
      <c r="E496" s="1">
        <f>CALC_HAC!M366</f>
        <v>0</v>
      </c>
      <c r="F496" s="1">
        <v>1</v>
      </c>
      <c r="G496" s="1">
        <f t="shared" si="48"/>
        <v>0</v>
      </c>
    </row>
    <row r="497" spans="3:7" x14ac:dyDescent="0.35">
      <c r="C497" s="172"/>
      <c r="D497" s="1" t="str">
        <f>CALC_HAC!B367</f>
        <v>RP4</v>
      </c>
      <c r="E497" s="1">
        <f>CALC_HAC!M367</f>
        <v>0</v>
      </c>
      <c r="F497" s="1">
        <v>1</v>
      </c>
      <c r="G497" s="1">
        <f t="shared" si="48"/>
        <v>0</v>
      </c>
    </row>
    <row r="498" spans="3:7" x14ac:dyDescent="0.35">
      <c r="C498" s="172" t="s">
        <v>6</v>
      </c>
      <c r="D498" s="1" t="str">
        <f>CALC_HAC!B372</f>
        <v>Catalitzadors</v>
      </c>
      <c r="E498" s="1">
        <f>CALC_HAC!M372</f>
        <v>0</v>
      </c>
      <c r="F498" s="1">
        <v>1</v>
      </c>
      <c r="G498" s="1">
        <f t="shared" si="48"/>
        <v>0</v>
      </c>
    </row>
    <row r="499" spans="3:7" x14ac:dyDescent="0.35">
      <c r="C499" s="172"/>
      <c r="D499" s="40" t="str">
        <f>CALC_HAC!B373</f>
        <v>Metalls fèrrics (ferralla)</v>
      </c>
      <c r="E499" s="40">
        <f>CALC_HAC!M373</f>
        <v>0</v>
      </c>
      <c r="F499" s="40">
        <v>0</v>
      </c>
      <c r="G499" s="40">
        <f t="shared" si="48"/>
        <v>0</v>
      </c>
    </row>
    <row r="500" spans="3:7" x14ac:dyDescent="0.35">
      <c r="C500" s="172"/>
      <c r="D500" s="1" t="str">
        <f>CALC_HAC!B374</f>
        <v>Metalls no fèrrics</v>
      </c>
      <c r="E500" s="1">
        <f>CALC_HAC!M374</f>
        <v>0</v>
      </c>
      <c r="F500" s="1">
        <v>1</v>
      </c>
      <c r="G500" s="1">
        <f t="shared" si="48"/>
        <v>0</v>
      </c>
    </row>
    <row r="501" spans="3:7" x14ac:dyDescent="0.35">
      <c r="C501" s="172"/>
      <c r="D501" s="1" t="str">
        <f>CALC_HAC!B375</f>
        <v>Pneumàtics</v>
      </c>
      <c r="E501" s="1">
        <f>CALC_HAC!M375</f>
        <v>0</v>
      </c>
      <c r="F501" s="1">
        <v>1</v>
      </c>
      <c r="G501" s="1">
        <f t="shared" si="48"/>
        <v>0</v>
      </c>
    </row>
    <row r="502" spans="3:7" x14ac:dyDescent="0.35">
      <c r="C502" s="172"/>
      <c r="D502" s="1" t="str">
        <f>CALC_HAC!B376</f>
        <v>Plàstics</v>
      </c>
      <c r="E502" s="1">
        <f>CALC_HAC!M376</f>
        <v>0</v>
      </c>
      <c r="F502" s="1">
        <v>1</v>
      </c>
      <c r="G502" s="1">
        <f t="shared" si="48"/>
        <v>0</v>
      </c>
    </row>
    <row r="503" spans="3:7" x14ac:dyDescent="0.35">
      <c r="C503" s="172"/>
      <c r="D503" s="1" t="str">
        <f>CALC_HAC!B377</f>
        <v>Vidre</v>
      </c>
      <c r="E503" s="1">
        <f>CALC_HAC!M377</f>
        <v>0</v>
      </c>
      <c r="F503" s="1">
        <v>1</v>
      </c>
      <c r="G503" s="1">
        <f t="shared" si="48"/>
        <v>0</v>
      </c>
    </row>
    <row r="504" spans="3:7" x14ac:dyDescent="0.35">
      <c r="C504" s="172"/>
      <c r="D504" s="1" t="str">
        <f>CALC_HAC!B378</f>
        <v>Banals (Fusta, cautxús i textil)</v>
      </c>
      <c r="E504" s="1">
        <f>CALC_HAC!M378</f>
        <v>0</v>
      </c>
      <c r="F504" s="1">
        <v>1</v>
      </c>
      <c r="G504" s="1">
        <f t="shared" si="48"/>
        <v>0</v>
      </c>
    </row>
    <row r="505" spans="3:7" x14ac:dyDescent="0.35">
      <c r="C505" s="172"/>
      <c r="D505" s="41" t="str">
        <f>CALC_HAC!B379</f>
        <v>Residus d'oficina (paper, etc.)</v>
      </c>
      <c r="E505" s="41">
        <f>CALC_HAC!M379</f>
        <v>0</v>
      </c>
      <c r="F505" s="41">
        <v>0</v>
      </c>
      <c r="G505" s="41">
        <f t="shared" si="48"/>
        <v>0</v>
      </c>
    </row>
    <row r="506" spans="3:7" x14ac:dyDescent="0.35">
      <c r="C506" s="172"/>
      <c r="D506" s="1" t="str">
        <f>CALC_HAC!B380</f>
        <v>RNP1</v>
      </c>
      <c r="E506" s="1">
        <f>CALC_HAC!M380</f>
        <v>0</v>
      </c>
      <c r="F506" s="1">
        <v>1</v>
      </c>
      <c r="G506" s="1">
        <f t="shared" si="48"/>
        <v>0</v>
      </c>
    </row>
    <row r="507" spans="3:7" x14ac:dyDescent="0.35">
      <c r="C507" s="172"/>
      <c r="D507" s="1">
        <f>CALC_HAC!B381</f>
        <v>0</v>
      </c>
      <c r="E507" s="1">
        <f>CALC_HAC!M381</f>
        <v>0</v>
      </c>
      <c r="F507" s="1">
        <v>1</v>
      </c>
      <c r="G507" s="1">
        <f t="shared" si="48"/>
        <v>0</v>
      </c>
    </row>
    <row r="508" spans="3:7" x14ac:dyDescent="0.35">
      <c r="C508" s="172"/>
      <c r="D508" s="1" t="str">
        <f>CALC_HAC!B382</f>
        <v>RNP3</v>
      </c>
      <c r="E508" s="1">
        <f>CALC_HAC!M382</f>
        <v>0</v>
      </c>
      <c r="F508" s="1">
        <v>1</v>
      </c>
      <c r="G508" s="1">
        <f t="shared" si="48"/>
        <v>0</v>
      </c>
    </row>
    <row r="509" spans="3:7" x14ac:dyDescent="0.35">
      <c r="C509" s="172"/>
      <c r="D509" s="1" t="str">
        <f>CALC_HAC!B383</f>
        <v>RNP4</v>
      </c>
      <c r="E509" s="1">
        <f>CALC_HAC!M383</f>
        <v>0</v>
      </c>
      <c r="F509" s="1">
        <v>1</v>
      </c>
      <c r="G509" s="1">
        <f t="shared" si="48"/>
        <v>0</v>
      </c>
    </row>
    <row r="510" spans="3:7" x14ac:dyDescent="0.35">
      <c r="D510" s="1" t="s">
        <v>521</v>
      </c>
      <c r="G510" s="32">
        <f>SUM(G482:G497)</f>
        <v>0</v>
      </c>
    </row>
    <row r="511" spans="3:7" x14ac:dyDescent="0.35">
      <c r="D511" s="1" t="s">
        <v>522</v>
      </c>
      <c r="G511" s="32">
        <f>SUM(G498:G509)</f>
        <v>0</v>
      </c>
    </row>
    <row r="513" spans="1:7" x14ac:dyDescent="0.35">
      <c r="D513" s="1" t="s">
        <v>663</v>
      </c>
      <c r="G513" s="32">
        <f>G511+E499</f>
        <v>0</v>
      </c>
    </row>
    <row r="516" spans="1:7" x14ac:dyDescent="0.35">
      <c r="A516" s="15" t="s">
        <v>603</v>
      </c>
      <c r="B516" s="15"/>
      <c r="C516" s="15"/>
      <c r="D516" s="15"/>
      <c r="E516" s="15"/>
      <c r="F516" s="15"/>
      <c r="G516" s="15"/>
    </row>
    <row r="518" spans="1:7" x14ac:dyDescent="0.35">
      <c r="C518" s="1" t="s">
        <v>285</v>
      </c>
      <c r="D518" s="1" t="s">
        <v>287</v>
      </c>
      <c r="E518" s="1" t="s">
        <v>602</v>
      </c>
      <c r="F518" s="1" t="s">
        <v>604</v>
      </c>
      <c r="G518" s="1" t="s">
        <v>605</v>
      </c>
    </row>
    <row r="519" spans="1:7" x14ac:dyDescent="0.35">
      <c r="B519" s="1" t="str">
        <f>CALC_HAC!B388</f>
        <v>Aigua de xarxa</v>
      </c>
      <c r="C519" s="1">
        <f>CALC_HAC!C388</f>
        <v>0</v>
      </c>
      <c r="D519" s="1" t="str">
        <f>CALC_HAC!$F$96</f>
        <v>l</v>
      </c>
      <c r="E519" s="50" t="e">
        <f>$D$311</f>
        <v>#DIV/0!</v>
      </c>
      <c r="F519" s="45" t="e">
        <f>C519*E519</f>
        <v>#DIV/0!</v>
      </c>
    </row>
    <row r="520" spans="1:7" x14ac:dyDescent="0.35">
      <c r="B520" s="1" t="str">
        <f>CALC_HAC!B389</f>
        <v>Aigua d'altres orígens (pou, riu, etc.)</v>
      </c>
      <c r="C520" s="1">
        <f>CALC_HAC!C389</f>
        <v>0</v>
      </c>
      <c r="D520" s="1" t="str">
        <f>CALC_HAC!$F$96</f>
        <v>l</v>
      </c>
      <c r="E520" s="50" t="e">
        <f>$D$311</f>
        <v>#DIV/0!</v>
      </c>
      <c r="F520" s="45" t="e">
        <f t="shared" ref="F520:F521" si="50">C520*E520</f>
        <v>#DIV/0!</v>
      </c>
    </row>
    <row r="521" spans="1:7" x14ac:dyDescent="0.35">
      <c r="B521" s="1" t="str">
        <f>CALC_HAC!B390</f>
        <v>Aguas pluviales</v>
      </c>
      <c r="C521" s="1">
        <f>CALC_HAC!C390</f>
        <v>0</v>
      </c>
      <c r="D521" s="1" t="str">
        <f>CALC_HAC!$F$96</f>
        <v>l</v>
      </c>
      <c r="E521" s="50" t="e">
        <f>$D$339</f>
        <v>#DIV/0!</v>
      </c>
      <c r="F521" s="45" t="e">
        <f t="shared" si="50"/>
        <v>#DIV/0!</v>
      </c>
    </row>
    <row r="522" spans="1:7" x14ac:dyDescent="0.35">
      <c r="C522" s="1">
        <f>SUBTOTAL(9,C519:C521)</f>
        <v>0</v>
      </c>
      <c r="D522" s="1" t="str">
        <f>CALC_HAC!$F$96</f>
        <v>l</v>
      </c>
      <c r="F522" s="45" t="e">
        <f>SUBTOTAL(9,F519:F521)</f>
        <v>#DIV/0!</v>
      </c>
      <c r="G522" s="50" t="e">
        <f>F522/C522</f>
        <v>#DIV/0!</v>
      </c>
    </row>
    <row r="525" spans="1:7" x14ac:dyDescent="0.35">
      <c r="A525" s="15" t="s">
        <v>606</v>
      </c>
      <c r="B525" s="15"/>
      <c r="C525" s="15"/>
      <c r="D525" s="15"/>
      <c r="E525" s="15"/>
      <c r="F525" s="15"/>
      <c r="G525" s="15"/>
    </row>
    <row r="526" spans="1:7" x14ac:dyDescent="0.35">
      <c r="G526" s="50"/>
    </row>
    <row r="527" spans="1:7" x14ac:dyDescent="0.35">
      <c r="D527" s="1" t="s">
        <v>526</v>
      </c>
      <c r="E527" s="1" t="s">
        <v>612</v>
      </c>
      <c r="F527" s="1" t="s">
        <v>611</v>
      </c>
      <c r="G527" s="50"/>
    </row>
    <row r="528" spans="1:7" x14ac:dyDescent="0.35">
      <c r="C528" s="1" t="s">
        <v>13</v>
      </c>
      <c r="D528" s="1" t="s">
        <v>5</v>
      </c>
      <c r="F528" s="1" t="s">
        <v>5</v>
      </c>
      <c r="G528" s="50"/>
    </row>
    <row r="529" spans="1:7" x14ac:dyDescent="0.35">
      <c r="B529" s="1" t="s">
        <v>285</v>
      </c>
      <c r="C529" s="48">
        <v>1</v>
      </c>
      <c r="D529" s="31">
        <f>CALC_HAC!$E$51</f>
        <v>0</v>
      </c>
      <c r="E529" s="50" t="e">
        <f>F529/D529</f>
        <v>#DIV/0!</v>
      </c>
      <c r="F529" s="45" t="e">
        <f>SUM(F530:F531)</f>
        <v>#DIV/0!</v>
      </c>
    </row>
    <row r="530" spans="1:7" x14ac:dyDescent="0.35">
      <c r="B530" s="1" t="s">
        <v>607</v>
      </c>
      <c r="C530" s="48">
        <f>C529-C531</f>
        <v>0.5</v>
      </c>
      <c r="D530" s="1">
        <f>C530*D$529</f>
        <v>0</v>
      </c>
      <c r="E530" s="50" t="e">
        <f>$D$311</f>
        <v>#DIV/0!</v>
      </c>
      <c r="F530" s="45" t="e">
        <f>D530*E530</f>
        <v>#DIV/0!</v>
      </c>
    </row>
    <row r="531" spans="1:7" x14ac:dyDescent="0.35">
      <c r="B531" s="1" t="s">
        <v>608</v>
      </c>
      <c r="C531" s="48">
        <f>ESTIMACIONES!$E$324</f>
        <v>0.5</v>
      </c>
      <c r="D531" s="1">
        <f>C531*D$529</f>
        <v>0</v>
      </c>
      <c r="E531" s="50" t="e">
        <f>$D$339</f>
        <v>#DIV/0!</v>
      </c>
      <c r="F531" s="45" t="e">
        <f>D531*E531</f>
        <v>#DIV/0!</v>
      </c>
    </row>
    <row r="533" spans="1:7" x14ac:dyDescent="0.35">
      <c r="B533" s="1" t="s">
        <v>610</v>
      </c>
    </row>
    <row r="535" spans="1:7" x14ac:dyDescent="0.35">
      <c r="A535" s="15" t="s">
        <v>664</v>
      </c>
      <c r="B535" s="15"/>
      <c r="C535" s="15"/>
      <c r="D535" s="15"/>
      <c r="E535" s="15"/>
      <c r="F535" s="15"/>
      <c r="G535" s="15"/>
    </row>
    <row r="537" spans="1:7" x14ac:dyDescent="0.35">
      <c r="C537" s="1" t="s">
        <v>448</v>
      </c>
      <c r="D537" s="1" t="s">
        <v>590</v>
      </c>
      <c r="E537" s="1" t="s">
        <v>665</v>
      </c>
    </row>
    <row r="538" spans="1:7" x14ac:dyDescent="0.35">
      <c r="B538" s="1" t="str">
        <f>CALC_HAC!B355</f>
        <v>Fluïds Aire Condicionat</v>
      </c>
      <c r="C538" s="31">
        <f>'1_GEN1'!I109</f>
        <v>0</v>
      </c>
      <c r="D538" s="1">
        <f>IF(CALC_HAC!J355=0,1,0)</f>
        <v>1</v>
      </c>
      <c r="E538" s="1">
        <f>C538*D538</f>
        <v>0</v>
      </c>
    </row>
    <row r="539" spans="1:7" x14ac:dyDescent="0.35">
      <c r="B539" s="1" t="str">
        <f>CALC_HAC!B356</f>
        <v>Combustibles (reutilitzados en el propi CAT)</v>
      </c>
      <c r="C539" s="31">
        <f>'1_GEN1'!I110</f>
        <v>0</v>
      </c>
      <c r="D539" s="1">
        <v>1</v>
      </c>
      <c r="E539" s="1">
        <f>C539*D539</f>
        <v>0</v>
      </c>
    </row>
    <row r="540" spans="1:7" x14ac:dyDescent="0.35">
      <c r="E540" s="32">
        <f>SUM(E538:E539)</f>
        <v>0</v>
      </c>
    </row>
  </sheetData>
  <autoFilter ref="A1:O184" xr:uid="{00000000-0009-0000-0000-000009000000}"/>
  <mergeCells count="2">
    <mergeCell ref="C482:C497"/>
    <mergeCell ref="C498:C509"/>
  </mergeCells>
  <conditionalFormatting sqref="G2:G184">
    <cfRule type="cellIs" dxfId="1" priority="2" operator="notEqual">
      <formula>$D$311</formula>
    </cfRule>
  </conditionalFormatting>
  <conditionalFormatting sqref="J2:J184">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420"/>
  <sheetViews>
    <sheetView topLeftCell="A282" workbookViewId="0">
      <selection activeCell="D262" sqref="D262"/>
    </sheetView>
  </sheetViews>
  <sheetFormatPr defaultColWidth="11.453125" defaultRowHeight="14.5" x14ac:dyDescent="0.35"/>
  <cols>
    <col min="1" max="2" width="11.453125" style="1"/>
    <col min="3" max="3" width="47" style="1" customWidth="1"/>
    <col min="4" max="4" width="11.81640625" style="1" bestFit="1" customWidth="1"/>
    <col min="5" max="11" width="11.453125" style="1"/>
    <col min="12" max="12" width="11.81640625" style="1" bestFit="1" customWidth="1"/>
    <col min="13" max="13" width="11.453125" style="1"/>
    <col min="14" max="14" width="14.453125" style="1" customWidth="1"/>
    <col min="15" max="15" width="11.453125" style="1"/>
    <col min="16" max="16" width="13.7265625" style="1" bestFit="1" customWidth="1"/>
    <col min="17" max="17" width="12.54296875" style="1" bestFit="1" customWidth="1"/>
    <col min="18" max="18" width="12" style="1" bestFit="1" customWidth="1"/>
    <col min="19" max="20" width="11.453125" style="1"/>
    <col min="21" max="21" width="11.81640625" style="1" bestFit="1" customWidth="1"/>
    <col min="22" max="16384" width="11.453125" style="1"/>
  </cols>
  <sheetData>
    <row r="1" spans="1:23" x14ac:dyDescent="0.35">
      <c r="B1" s="1" t="str">
        <f>CALC_HC_SERV!B1</f>
        <v>CLASIF</v>
      </c>
      <c r="C1" s="1" t="str">
        <f>CALC_HC_SERV!C1</f>
        <v>CONCEPTO</v>
      </c>
      <c r="D1" s="1" t="str">
        <f>CALC_HC_SERV!D1</f>
        <v>FE</v>
      </c>
      <c r="E1" s="1" t="str">
        <f>CALC_HC_SERV!E1</f>
        <v>CANT HC ORG</v>
      </c>
      <c r="F1" s="1" t="str">
        <f>CALC_HC_SERV!F1</f>
        <v>CANT MODIF</v>
      </c>
      <c r="G1" s="1" t="s">
        <v>637</v>
      </c>
      <c r="H1" s="1" t="s">
        <v>638</v>
      </c>
      <c r="I1" s="1" t="str">
        <f>CALC_HC_SERV!I1</f>
        <v>kg CO2/ud</v>
      </c>
      <c r="J1" s="1" t="str">
        <f>CALC_HC_SERV!J1</f>
        <v>kg CO2 eq.</v>
      </c>
      <c r="K1" s="1" t="str">
        <f>CALC_HC_SERV!K1</f>
        <v>ASIGNABLE HC PROD</v>
      </c>
      <c r="L1" s="1" t="str">
        <f>CALC_HC_SERV!L1</f>
        <v>TIPO</v>
      </c>
      <c r="M1" s="1" t="str">
        <f>CALC_HC_SERV!M1</f>
        <v>FASE</v>
      </c>
      <c r="N1" s="1" t="s">
        <v>692</v>
      </c>
      <c r="O1" s="1" t="s">
        <v>693</v>
      </c>
      <c r="P1" s="1" t="s">
        <v>694</v>
      </c>
      <c r="Q1" s="1" t="s">
        <v>695</v>
      </c>
      <c r="R1" s="1" t="s">
        <v>701</v>
      </c>
      <c r="S1" s="1" t="s">
        <v>702</v>
      </c>
      <c r="T1" s="1" t="s">
        <v>703</v>
      </c>
      <c r="U1" s="1" t="s">
        <v>711</v>
      </c>
      <c r="V1" s="1" t="s">
        <v>717</v>
      </c>
      <c r="W1" s="1" t="s">
        <v>721</v>
      </c>
    </row>
    <row r="2" spans="1:23" x14ac:dyDescent="0.35">
      <c r="A2" s="1">
        <f>CALC_HC_SERV!A2</f>
        <v>1</v>
      </c>
      <c r="B2" s="1" t="str">
        <f>CALC_HC_SERV!B2</f>
        <v>Electricitat</v>
      </c>
      <c r="C2" s="1" t="str">
        <f>CALC_HC_SERV!C2</f>
        <v>Electricitat 1 Altra comercialitzadora</v>
      </c>
      <c r="D2" s="1" t="str">
        <f>CALC_HC_SERV!D2</f>
        <v>Altra comercialitzadora</v>
      </c>
      <c r="E2" s="1">
        <f>CALC_HC_SERV!E2</f>
        <v>0</v>
      </c>
      <c r="F2" s="38">
        <f>CALC_HC_SERV!F2</f>
        <v>0</v>
      </c>
      <c r="G2" s="50" t="e">
        <f t="shared" ref="G2:G43" si="0">$D$263</f>
        <v>#DIV/0!</v>
      </c>
      <c r="H2" s="45" t="e">
        <f>IF(K2=TEXTOS!$H$3,0,IF(F2&gt;0,F2,E2))*G2</f>
        <v>#DIV/0!</v>
      </c>
      <c r="I2" s="1">
        <f>CALC_HC_SERV!I2</f>
        <v>0.41</v>
      </c>
      <c r="J2" s="45" t="e">
        <f>H2*I2</f>
        <v>#DIV/0!</v>
      </c>
      <c r="K2" s="1" t="str">
        <f>CALC_HC_SERV!K2</f>
        <v>SI</v>
      </c>
      <c r="L2" s="1" t="str">
        <f>CALC_HC_SERV!L2</f>
        <v>ELE</v>
      </c>
      <c r="M2" s="1" t="str">
        <f>CALC_HC_SERV!M2</f>
        <v>Producció</v>
      </c>
      <c r="N2" s="48">
        <f>1-O2</f>
        <v>0.5</v>
      </c>
      <c r="O2" s="48">
        <f>ESTIMACIONES!$E$327</f>
        <v>0.5</v>
      </c>
      <c r="P2" s="45" t="e">
        <f>$J2*N2</f>
        <v>#DIV/0!</v>
      </c>
      <c r="Q2" s="45" t="e">
        <f>$J2*O2</f>
        <v>#DIV/0!</v>
      </c>
      <c r="R2" s="1" t="e">
        <f t="shared" ref="R2:R33" si="1">P2/$C$407</f>
        <v>#DIV/0!</v>
      </c>
      <c r="S2" s="1" t="e">
        <f t="shared" ref="S2:S33" si="2">Q2/$C$406</f>
        <v>#DIV/0!</v>
      </c>
      <c r="T2" s="1" t="e">
        <f>SUM(R2:S2)</f>
        <v>#DIV/0!</v>
      </c>
      <c r="U2" s="61" t="e">
        <f t="shared" ref="U2:U33" si="3">$F$416*T2</f>
        <v>#DIV/0!</v>
      </c>
      <c r="V2" s="45" t="e">
        <f t="shared" ref="V2:V65" si="4">U2*1000</f>
        <v>#DIV/0!</v>
      </c>
      <c r="W2" s="1" t="e">
        <f>RANK(V2,$V$2:$V$184,0)</f>
        <v>#DIV/0!</v>
      </c>
    </row>
    <row r="3" spans="1:23" x14ac:dyDescent="0.35">
      <c r="A3" s="1">
        <f>CALC_HC_SERV!A3</f>
        <v>2</v>
      </c>
      <c r="B3" s="1" t="str">
        <f>CALC_HC_SERV!B3</f>
        <v>Electricitat</v>
      </c>
      <c r="C3" s="1" t="str">
        <f>CALC_HC_SERV!C3</f>
        <v>Electricitat 2 Altra comercialitzadora</v>
      </c>
      <c r="D3" s="1" t="str">
        <f>CALC_HC_SERV!D3</f>
        <v>Altra comercialitzadora</v>
      </c>
      <c r="E3" s="1">
        <f>CALC_HC_SERV!E3</f>
        <v>0</v>
      </c>
      <c r="F3" s="38">
        <f>CALC_HC_SERV!F3</f>
        <v>0</v>
      </c>
      <c r="G3" s="50" t="e">
        <f t="shared" si="0"/>
        <v>#DIV/0!</v>
      </c>
      <c r="H3" s="45" t="e">
        <f>IF(K3=TEXTOS!$H$3,0,IF(F3&gt;0,F3,E3))*G3</f>
        <v>#DIV/0!</v>
      </c>
      <c r="I3" s="1">
        <f>CALC_HC_SERV!I3</f>
        <v>0.41</v>
      </c>
      <c r="J3" s="45" t="e">
        <f t="shared" ref="J3:J66" si="5">H3*I3</f>
        <v>#DIV/0!</v>
      </c>
      <c r="K3" s="1" t="str">
        <f>CALC_HC_SERV!K3</f>
        <v>SI</v>
      </c>
      <c r="L3" s="1" t="str">
        <f>CALC_HC_SERV!L3</f>
        <v>ELE</v>
      </c>
      <c r="M3" s="1" t="str">
        <f>CALC_HC_SERV!M3</f>
        <v>Producció</v>
      </c>
      <c r="N3" s="48">
        <f>1-O3</f>
        <v>0.5</v>
      </c>
      <c r="O3" s="48">
        <f>ESTIMACIONES!$E$327</f>
        <v>0.5</v>
      </c>
      <c r="P3" s="45" t="e">
        <f t="shared" ref="P3:P66" si="6">$J3*N3</f>
        <v>#DIV/0!</v>
      </c>
      <c r="Q3" s="45" t="e">
        <f t="shared" ref="Q3:Q66" si="7">$J3*O3</f>
        <v>#DIV/0!</v>
      </c>
      <c r="R3" s="1" t="e">
        <f t="shared" si="1"/>
        <v>#DIV/0!</v>
      </c>
      <c r="S3" s="1" t="e">
        <f t="shared" si="2"/>
        <v>#DIV/0!</v>
      </c>
      <c r="T3" s="1" t="e">
        <f t="shared" ref="T3:T66" si="8">SUM(R3:S3)</f>
        <v>#DIV/0!</v>
      </c>
      <c r="U3" s="61" t="e">
        <f t="shared" si="3"/>
        <v>#DIV/0!</v>
      </c>
      <c r="V3" s="45" t="e">
        <f t="shared" si="4"/>
        <v>#DIV/0!</v>
      </c>
      <c r="W3" s="1" t="e">
        <f t="shared" ref="W3:W66" si="9">RANK(V3,$V$2:$V$184,0)</f>
        <v>#DIV/0!</v>
      </c>
    </row>
    <row r="4" spans="1:23" x14ac:dyDescent="0.35">
      <c r="A4" s="1">
        <f>CALC_HC_SERV!A4</f>
        <v>3</v>
      </c>
      <c r="B4" s="1" t="str">
        <f>CALC_HC_SERV!B4</f>
        <v>Consum d'energia</v>
      </c>
      <c r="C4" s="1" t="str">
        <f>CALC_HC_SERV!C4</f>
        <v xml:space="preserve">Consum Dièsel per a grup electrogen 0 </v>
      </c>
      <c r="D4" s="1" t="str">
        <f>CALC_HC_SERV!D4</f>
        <v>Consum 0</v>
      </c>
      <c r="E4" s="1">
        <f>CALC_HC_SERV!E4</f>
        <v>0</v>
      </c>
      <c r="F4" s="38">
        <f>CALC_HC_SERV!F4</f>
        <v>0</v>
      </c>
      <c r="G4" s="50" t="e">
        <f t="shared" si="0"/>
        <v>#DIV/0!</v>
      </c>
      <c r="H4" s="45" t="e">
        <f>IF(K4=TEXTOS!$H$3,0,IF(F4&gt;0,F4,E4))*G4</f>
        <v>#DIV/0!</v>
      </c>
      <c r="I4" s="1">
        <f>CALC_HC_SERV!I4</f>
        <v>0</v>
      </c>
      <c r="J4" s="45" t="e">
        <f t="shared" si="5"/>
        <v>#DIV/0!</v>
      </c>
      <c r="K4" s="1" t="str">
        <f>CALC_HC_SERV!K4</f>
        <v>SI</v>
      </c>
      <c r="L4" s="1" t="str">
        <f>CALC_HC_SERV!L4</f>
        <v>ENE-GRU</v>
      </c>
      <c r="M4" s="1" t="str">
        <f>CALC_HC_SERV!M4</f>
        <v>Producció</v>
      </c>
      <c r="N4" s="48">
        <f t="shared" ref="N4:N11" si="10">1-O4</f>
        <v>0.5</v>
      </c>
      <c r="O4" s="48">
        <f>ESTIMACIONES!$E$327</f>
        <v>0.5</v>
      </c>
      <c r="P4" s="45" t="e">
        <f t="shared" si="6"/>
        <v>#DIV/0!</v>
      </c>
      <c r="Q4" s="45" t="e">
        <f t="shared" si="7"/>
        <v>#DIV/0!</v>
      </c>
      <c r="R4" s="1" t="e">
        <f t="shared" si="1"/>
        <v>#DIV/0!</v>
      </c>
      <c r="S4" s="1" t="e">
        <f t="shared" si="2"/>
        <v>#DIV/0!</v>
      </c>
      <c r="T4" s="1" t="e">
        <f t="shared" si="8"/>
        <v>#DIV/0!</v>
      </c>
      <c r="U4" s="61" t="e">
        <f t="shared" si="3"/>
        <v>#DIV/0!</v>
      </c>
      <c r="V4" s="45" t="e">
        <f t="shared" si="4"/>
        <v>#DIV/0!</v>
      </c>
      <c r="W4" s="1" t="e">
        <f t="shared" si="9"/>
        <v>#DIV/0!</v>
      </c>
    </row>
    <row r="5" spans="1:23" x14ac:dyDescent="0.35">
      <c r="A5" s="1">
        <f>CALC_HC_SERV!A5</f>
        <v>4</v>
      </c>
      <c r="B5" s="1" t="str">
        <f>CALC_HC_SERV!B5</f>
        <v>Consum d'energia</v>
      </c>
      <c r="C5" s="1" t="str">
        <f>CALC_HC_SERV!C5</f>
        <v xml:space="preserve">Consum Dièsel per a grup electrogen 0 </v>
      </c>
      <c r="D5" s="1" t="str">
        <f>CALC_HC_SERV!D5</f>
        <v>Consum 0</v>
      </c>
      <c r="E5" s="1">
        <f>CALC_HC_SERV!E5</f>
        <v>0</v>
      </c>
      <c r="F5" s="38">
        <f>CALC_HC_SERV!F5</f>
        <v>0</v>
      </c>
      <c r="G5" s="50" t="e">
        <f t="shared" si="0"/>
        <v>#DIV/0!</v>
      </c>
      <c r="H5" s="45" t="e">
        <f>IF(K5=TEXTOS!$H$3,0,IF(F5&gt;0,F5,E5))*G5</f>
        <v>#DIV/0!</v>
      </c>
      <c r="I5" s="1">
        <f>CALC_HC_SERV!I5</f>
        <v>0</v>
      </c>
      <c r="J5" s="45" t="e">
        <f t="shared" si="5"/>
        <v>#DIV/0!</v>
      </c>
      <c r="K5" s="1" t="str">
        <f>CALC_HC_SERV!K5</f>
        <v>SI</v>
      </c>
      <c r="L5" s="1" t="str">
        <f>CALC_HC_SERV!L5</f>
        <v>ENE-GRU</v>
      </c>
      <c r="M5" s="1" t="str">
        <f>CALC_HC_SERV!M5</f>
        <v>Producció</v>
      </c>
      <c r="N5" s="48">
        <f t="shared" si="10"/>
        <v>0.5</v>
      </c>
      <c r="O5" s="48">
        <f>ESTIMACIONES!$E$327</f>
        <v>0.5</v>
      </c>
      <c r="P5" s="45" t="e">
        <f t="shared" si="6"/>
        <v>#DIV/0!</v>
      </c>
      <c r="Q5" s="45" t="e">
        <f t="shared" si="7"/>
        <v>#DIV/0!</v>
      </c>
      <c r="R5" s="1" t="e">
        <f t="shared" si="1"/>
        <v>#DIV/0!</v>
      </c>
      <c r="S5" s="1" t="e">
        <f t="shared" si="2"/>
        <v>#DIV/0!</v>
      </c>
      <c r="T5" s="1" t="e">
        <f t="shared" si="8"/>
        <v>#DIV/0!</v>
      </c>
      <c r="U5" s="61" t="e">
        <f t="shared" si="3"/>
        <v>#DIV/0!</v>
      </c>
      <c r="V5" s="45" t="e">
        <f t="shared" si="4"/>
        <v>#DIV/0!</v>
      </c>
      <c r="W5" s="1" t="e">
        <f t="shared" si="9"/>
        <v>#DIV/0!</v>
      </c>
    </row>
    <row r="6" spans="1:23" x14ac:dyDescent="0.35">
      <c r="A6" s="1">
        <f>CALC_HC_SERV!A6</f>
        <v>5</v>
      </c>
      <c r="B6" s="1" t="str">
        <f>CALC_HC_SERV!B6</f>
        <v>Consum d'energia</v>
      </c>
      <c r="C6" s="1" t="str">
        <f>CALC_HC_SERV!C6</f>
        <v xml:space="preserve">Consum Dièsel per a grup electrogen 0 </v>
      </c>
      <c r="D6" s="1" t="str">
        <f>CALC_HC_SERV!D6</f>
        <v>Consum 0</v>
      </c>
      <c r="E6" s="1">
        <f>CALC_HC_SERV!E6</f>
        <v>0</v>
      </c>
      <c r="F6" s="38">
        <f>CALC_HC_SERV!F6</f>
        <v>0</v>
      </c>
      <c r="G6" s="50" t="e">
        <f t="shared" si="0"/>
        <v>#DIV/0!</v>
      </c>
      <c r="H6" s="45" t="e">
        <f>IF(K6=TEXTOS!$H$3,0,IF(F6&gt;0,F6,E6))*G6</f>
        <v>#DIV/0!</v>
      </c>
      <c r="I6" s="1">
        <f>CALC_HC_SERV!I6</f>
        <v>0</v>
      </c>
      <c r="J6" s="45" t="e">
        <f t="shared" si="5"/>
        <v>#DIV/0!</v>
      </c>
      <c r="K6" s="1" t="str">
        <f>CALC_HC_SERV!K6</f>
        <v>SI</v>
      </c>
      <c r="L6" s="1" t="str">
        <f>CALC_HC_SERV!L6</f>
        <v>ENE-GRU</v>
      </c>
      <c r="M6" s="1" t="str">
        <f>CALC_HC_SERV!M6</f>
        <v>Producció</v>
      </c>
      <c r="N6" s="48">
        <f t="shared" si="10"/>
        <v>0.5</v>
      </c>
      <c r="O6" s="48">
        <f>ESTIMACIONES!$E$327</f>
        <v>0.5</v>
      </c>
      <c r="P6" s="45" t="e">
        <f t="shared" si="6"/>
        <v>#DIV/0!</v>
      </c>
      <c r="Q6" s="45" t="e">
        <f t="shared" si="7"/>
        <v>#DIV/0!</v>
      </c>
      <c r="R6" s="1" t="e">
        <f t="shared" si="1"/>
        <v>#DIV/0!</v>
      </c>
      <c r="S6" s="1" t="e">
        <f t="shared" si="2"/>
        <v>#DIV/0!</v>
      </c>
      <c r="T6" s="1" t="e">
        <f t="shared" si="8"/>
        <v>#DIV/0!</v>
      </c>
      <c r="U6" s="61" t="e">
        <f t="shared" si="3"/>
        <v>#DIV/0!</v>
      </c>
      <c r="V6" s="45" t="e">
        <f t="shared" si="4"/>
        <v>#DIV/0!</v>
      </c>
      <c r="W6" s="1" t="e">
        <f t="shared" si="9"/>
        <v>#DIV/0!</v>
      </c>
    </row>
    <row r="7" spans="1:23" x14ac:dyDescent="0.35">
      <c r="A7" s="1">
        <f>CALC_HC_SERV!A7</f>
        <v>6</v>
      </c>
      <c r="B7" s="1" t="str">
        <f>CALC_HC_SERV!B7</f>
        <v>Consum d'energia</v>
      </c>
      <c r="C7" s="1" t="str">
        <f>CALC_HC_SERV!C7</f>
        <v xml:space="preserve">Consum Dièsel per a grup electrogen 0 </v>
      </c>
      <c r="D7" s="1" t="str">
        <f>CALC_HC_SERV!D7</f>
        <v>Consum 0</v>
      </c>
      <c r="E7" s="1">
        <f>CALC_HC_SERV!E7</f>
        <v>0</v>
      </c>
      <c r="F7" s="38">
        <f>CALC_HC_SERV!F7</f>
        <v>0</v>
      </c>
      <c r="G7" s="50" t="e">
        <f t="shared" si="0"/>
        <v>#DIV/0!</v>
      </c>
      <c r="H7" s="45" t="e">
        <f>IF(K7=TEXTOS!$H$3,0,IF(F7&gt;0,F7,E7))*G7</f>
        <v>#DIV/0!</v>
      </c>
      <c r="I7" s="1">
        <f>CALC_HC_SERV!I7</f>
        <v>0</v>
      </c>
      <c r="J7" s="45" t="e">
        <f t="shared" si="5"/>
        <v>#DIV/0!</v>
      </c>
      <c r="K7" s="1" t="str">
        <f>CALC_HC_SERV!K7</f>
        <v>SI</v>
      </c>
      <c r="L7" s="1" t="str">
        <f>CALC_HC_SERV!L7</f>
        <v>ENE-GRU</v>
      </c>
      <c r="M7" s="1" t="str">
        <f>CALC_HC_SERV!M7</f>
        <v>Producció</v>
      </c>
      <c r="N7" s="48">
        <f t="shared" si="10"/>
        <v>0.5</v>
      </c>
      <c r="O7" s="48">
        <f>ESTIMACIONES!$E$327</f>
        <v>0.5</v>
      </c>
      <c r="P7" s="45" t="e">
        <f t="shared" si="6"/>
        <v>#DIV/0!</v>
      </c>
      <c r="Q7" s="45" t="e">
        <f t="shared" si="7"/>
        <v>#DIV/0!</v>
      </c>
      <c r="R7" s="1" t="e">
        <f t="shared" si="1"/>
        <v>#DIV/0!</v>
      </c>
      <c r="S7" s="1" t="e">
        <f t="shared" si="2"/>
        <v>#DIV/0!</v>
      </c>
      <c r="T7" s="1" t="e">
        <f t="shared" si="8"/>
        <v>#DIV/0!</v>
      </c>
      <c r="U7" s="61" t="e">
        <f t="shared" si="3"/>
        <v>#DIV/0!</v>
      </c>
      <c r="V7" s="45" t="e">
        <f t="shared" si="4"/>
        <v>#DIV/0!</v>
      </c>
      <c r="W7" s="1" t="e">
        <f t="shared" si="9"/>
        <v>#DIV/0!</v>
      </c>
    </row>
    <row r="8" spans="1:23" x14ac:dyDescent="0.35">
      <c r="A8" s="1">
        <f>CALC_HC_SERV!A8</f>
        <v>7</v>
      </c>
      <c r="B8" s="1" t="str">
        <f>CALC_HC_SERV!B8</f>
        <v>Consum d'energia</v>
      </c>
      <c r="C8" s="1" t="str">
        <f>CALC_HC_SERV!C8</f>
        <v xml:space="preserve">Consum Dièsel per a carretilles 0 </v>
      </c>
      <c r="D8" s="1" t="str">
        <f>CALC_HC_SERV!D8</f>
        <v>Consum 0</v>
      </c>
      <c r="E8" s="1">
        <f>CALC_HC_SERV!E8</f>
        <v>0</v>
      </c>
      <c r="F8" s="38">
        <f>CALC_HC_SERV!F8</f>
        <v>0</v>
      </c>
      <c r="G8" s="50" t="e">
        <f t="shared" si="0"/>
        <v>#DIV/0!</v>
      </c>
      <c r="H8" s="45" t="e">
        <f>IF(K8=TEXTOS!$H$3,0,IF(F8&gt;0,F8,E8))*G8</f>
        <v>#DIV/0!</v>
      </c>
      <c r="I8" s="1">
        <f>CALC_HC_SERV!I8</f>
        <v>0</v>
      </c>
      <c r="J8" s="45" t="e">
        <f t="shared" si="5"/>
        <v>#DIV/0!</v>
      </c>
      <c r="K8" s="1" t="str">
        <f>CALC_HC_SERV!K8</f>
        <v>SI</v>
      </c>
      <c r="L8" s="1" t="str">
        <f>CALC_HC_SERV!L8</f>
        <v>ENE-CAR</v>
      </c>
      <c r="M8" s="1" t="str">
        <f>CALC_HC_SERV!M8</f>
        <v>Producció</v>
      </c>
      <c r="N8" s="48">
        <f t="shared" si="10"/>
        <v>0.5</v>
      </c>
      <c r="O8" s="48">
        <f>ESTIMACIONES!$E$327</f>
        <v>0.5</v>
      </c>
      <c r="P8" s="45" t="e">
        <f t="shared" si="6"/>
        <v>#DIV/0!</v>
      </c>
      <c r="Q8" s="45" t="e">
        <f t="shared" si="7"/>
        <v>#DIV/0!</v>
      </c>
      <c r="R8" s="1" t="e">
        <f t="shared" si="1"/>
        <v>#DIV/0!</v>
      </c>
      <c r="S8" s="1" t="e">
        <f t="shared" si="2"/>
        <v>#DIV/0!</v>
      </c>
      <c r="T8" s="1" t="e">
        <f t="shared" si="8"/>
        <v>#DIV/0!</v>
      </c>
      <c r="U8" s="61" t="e">
        <f t="shared" si="3"/>
        <v>#DIV/0!</v>
      </c>
      <c r="V8" s="45" t="e">
        <f t="shared" si="4"/>
        <v>#DIV/0!</v>
      </c>
      <c r="W8" s="1" t="e">
        <f t="shared" si="9"/>
        <v>#DIV/0!</v>
      </c>
    </row>
    <row r="9" spans="1:23" x14ac:dyDescent="0.35">
      <c r="A9" s="1">
        <f>CALC_HC_SERV!A9</f>
        <v>8</v>
      </c>
      <c r="B9" s="1" t="str">
        <f>CALC_HC_SERV!B9</f>
        <v>Consum d'energia</v>
      </c>
      <c r="C9" s="1" t="str">
        <f>CALC_HC_SERV!C9</f>
        <v xml:space="preserve">Consum Dièsel per a carretilles 0 </v>
      </c>
      <c r="D9" s="1" t="str">
        <f>CALC_HC_SERV!D9</f>
        <v>Consum 0</v>
      </c>
      <c r="E9" s="1">
        <f>CALC_HC_SERV!E9</f>
        <v>0</v>
      </c>
      <c r="F9" s="38">
        <f>CALC_HC_SERV!F9</f>
        <v>0</v>
      </c>
      <c r="G9" s="50" t="e">
        <f t="shared" si="0"/>
        <v>#DIV/0!</v>
      </c>
      <c r="H9" s="45" t="e">
        <f>IF(K9=TEXTOS!$H$3,0,IF(F9&gt;0,F9,E9))*G9</f>
        <v>#DIV/0!</v>
      </c>
      <c r="I9" s="1">
        <f>CALC_HC_SERV!I9</f>
        <v>0</v>
      </c>
      <c r="J9" s="45" t="e">
        <f t="shared" si="5"/>
        <v>#DIV/0!</v>
      </c>
      <c r="K9" s="1" t="str">
        <f>CALC_HC_SERV!K9</f>
        <v>SI</v>
      </c>
      <c r="L9" s="1" t="str">
        <f>CALC_HC_SERV!L9</f>
        <v>ENE-CAR</v>
      </c>
      <c r="M9" s="1" t="str">
        <f>CALC_HC_SERV!M9</f>
        <v>Producció</v>
      </c>
      <c r="N9" s="48">
        <f t="shared" si="10"/>
        <v>0.5</v>
      </c>
      <c r="O9" s="48">
        <f>ESTIMACIONES!$E$327</f>
        <v>0.5</v>
      </c>
      <c r="P9" s="45" t="e">
        <f t="shared" si="6"/>
        <v>#DIV/0!</v>
      </c>
      <c r="Q9" s="45" t="e">
        <f t="shared" si="7"/>
        <v>#DIV/0!</v>
      </c>
      <c r="R9" s="1" t="e">
        <f t="shared" si="1"/>
        <v>#DIV/0!</v>
      </c>
      <c r="S9" s="1" t="e">
        <f t="shared" si="2"/>
        <v>#DIV/0!</v>
      </c>
      <c r="T9" s="1" t="e">
        <f t="shared" si="8"/>
        <v>#DIV/0!</v>
      </c>
      <c r="U9" s="61" t="e">
        <f t="shared" si="3"/>
        <v>#DIV/0!</v>
      </c>
      <c r="V9" s="45" t="e">
        <f t="shared" si="4"/>
        <v>#DIV/0!</v>
      </c>
      <c r="W9" s="1" t="e">
        <f t="shared" si="9"/>
        <v>#DIV/0!</v>
      </c>
    </row>
    <row r="10" spans="1:23" x14ac:dyDescent="0.35">
      <c r="A10" s="1">
        <f>CALC_HC_SERV!A10</f>
        <v>9</v>
      </c>
      <c r="B10" s="1" t="str">
        <f>CALC_HC_SERV!B10</f>
        <v>Consum d'energia</v>
      </c>
      <c r="C10" s="1" t="str">
        <f>CALC_HC_SERV!C10</f>
        <v xml:space="preserve">Consum Dièsel per a carretilles 0 </v>
      </c>
      <c r="D10" s="1" t="str">
        <f>CALC_HC_SERV!D10</f>
        <v>Consum 0</v>
      </c>
      <c r="E10" s="1">
        <f>CALC_HC_SERV!E10</f>
        <v>0</v>
      </c>
      <c r="F10" s="38">
        <f>CALC_HC_SERV!F10</f>
        <v>0</v>
      </c>
      <c r="G10" s="50" t="e">
        <f t="shared" si="0"/>
        <v>#DIV/0!</v>
      </c>
      <c r="H10" s="45" t="e">
        <f>IF(K10=TEXTOS!$H$3,0,IF(F10&gt;0,F10,E10))*G10</f>
        <v>#DIV/0!</v>
      </c>
      <c r="I10" s="1">
        <f>CALC_HC_SERV!I10</f>
        <v>0</v>
      </c>
      <c r="J10" s="45" t="e">
        <f t="shared" si="5"/>
        <v>#DIV/0!</v>
      </c>
      <c r="K10" s="1" t="str">
        <f>CALC_HC_SERV!K10</f>
        <v>SI</v>
      </c>
      <c r="L10" s="1" t="str">
        <f>CALC_HC_SERV!L10</f>
        <v>ENE-CAR</v>
      </c>
      <c r="M10" s="1" t="str">
        <f>CALC_HC_SERV!M10</f>
        <v>Producció</v>
      </c>
      <c r="N10" s="48">
        <f t="shared" si="10"/>
        <v>0.5</v>
      </c>
      <c r="O10" s="48">
        <f>ESTIMACIONES!$E$327</f>
        <v>0.5</v>
      </c>
      <c r="P10" s="45" t="e">
        <f t="shared" si="6"/>
        <v>#DIV/0!</v>
      </c>
      <c r="Q10" s="45" t="e">
        <f t="shared" si="7"/>
        <v>#DIV/0!</v>
      </c>
      <c r="R10" s="1" t="e">
        <f t="shared" si="1"/>
        <v>#DIV/0!</v>
      </c>
      <c r="S10" s="1" t="e">
        <f t="shared" si="2"/>
        <v>#DIV/0!</v>
      </c>
      <c r="T10" s="1" t="e">
        <f t="shared" si="8"/>
        <v>#DIV/0!</v>
      </c>
      <c r="U10" s="61" t="e">
        <f t="shared" si="3"/>
        <v>#DIV/0!</v>
      </c>
      <c r="V10" s="45" t="e">
        <f t="shared" si="4"/>
        <v>#DIV/0!</v>
      </c>
      <c r="W10" s="1" t="e">
        <f t="shared" si="9"/>
        <v>#DIV/0!</v>
      </c>
    </row>
    <row r="11" spans="1:23" x14ac:dyDescent="0.35">
      <c r="A11" s="1">
        <f>CALC_HC_SERV!A11</f>
        <v>10</v>
      </c>
      <c r="B11" s="1" t="str">
        <f>CALC_HC_SERV!B11</f>
        <v>Consum d'energia</v>
      </c>
      <c r="C11" s="1" t="str">
        <f>CALC_HC_SERV!C11</f>
        <v xml:space="preserve">Consum Dièsel per a carretilles 0 </v>
      </c>
      <c r="D11" s="1" t="str">
        <f>CALC_HC_SERV!D11</f>
        <v>Consum 0</v>
      </c>
      <c r="E11" s="1">
        <f>CALC_HC_SERV!E11</f>
        <v>0</v>
      </c>
      <c r="F11" s="38">
        <f>CALC_HC_SERV!F11</f>
        <v>0</v>
      </c>
      <c r="G11" s="50" t="e">
        <f t="shared" si="0"/>
        <v>#DIV/0!</v>
      </c>
      <c r="H11" s="45" t="e">
        <f>IF(K11=TEXTOS!$H$3,0,IF(F11&gt;0,F11,E11))*G11</f>
        <v>#DIV/0!</v>
      </c>
      <c r="I11" s="1">
        <f>CALC_HC_SERV!I11</f>
        <v>0</v>
      </c>
      <c r="J11" s="45" t="e">
        <f t="shared" si="5"/>
        <v>#DIV/0!</v>
      </c>
      <c r="K11" s="1" t="str">
        <f>CALC_HC_SERV!K11</f>
        <v>SI</v>
      </c>
      <c r="L11" s="1" t="str">
        <f>CALC_HC_SERV!L11</f>
        <v>ENE-CAR</v>
      </c>
      <c r="M11" s="1" t="str">
        <f>CALC_HC_SERV!M11</f>
        <v>Producció</v>
      </c>
      <c r="N11" s="48">
        <f t="shared" si="10"/>
        <v>0.5</v>
      </c>
      <c r="O11" s="48">
        <f>ESTIMACIONES!$E$327</f>
        <v>0.5</v>
      </c>
      <c r="P11" s="45" t="e">
        <f t="shared" si="6"/>
        <v>#DIV/0!</v>
      </c>
      <c r="Q11" s="45" t="e">
        <f t="shared" si="7"/>
        <v>#DIV/0!</v>
      </c>
      <c r="R11" s="1" t="e">
        <f t="shared" si="1"/>
        <v>#DIV/0!</v>
      </c>
      <c r="S11" s="1" t="e">
        <f t="shared" si="2"/>
        <v>#DIV/0!</v>
      </c>
      <c r="T11" s="1" t="e">
        <f t="shared" si="8"/>
        <v>#DIV/0!</v>
      </c>
      <c r="U11" s="61" t="e">
        <f t="shared" si="3"/>
        <v>#DIV/0!</v>
      </c>
      <c r="V11" s="45" t="e">
        <f t="shared" si="4"/>
        <v>#DIV/0!</v>
      </c>
      <c r="W11" s="1" t="e">
        <f t="shared" si="9"/>
        <v>#DIV/0!</v>
      </c>
    </row>
    <row r="12" spans="1:23" x14ac:dyDescent="0.35">
      <c r="A12" s="1">
        <f>CALC_HC_SERV!A12</f>
        <v>11</v>
      </c>
      <c r="B12" s="1" t="str">
        <f>CALC_HC_SERV!B12</f>
        <v>Consum d'energia</v>
      </c>
      <c r="C12" s="1" t="str">
        <f>CALC_HC_SERV!C12</f>
        <v xml:space="preserve">Consum Combustible per a vehicles d'empresa 0 </v>
      </c>
      <c r="D12" s="1" t="str">
        <f>CALC_HC_SERV!D12</f>
        <v>Consum 0</v>
      </c>
      <c r="E12" s="1">
        <f>CALC_HC_SERV!E12</f>
        <v>0</v>
      </c>
      <c r="F12" s="38">
        <f>CALC_HC_SERV!F12</f>
        <v>0</v>
      </c>
      <c r="G12" s="50" t="e">
        <f t="shared" si="0"/>
        <v>#DIV/0!</v>
      </c>
      <c r="H12" s="45" t="e">
        <f>IF(K12=TEXTOS!$H$3,0,IF(F12&gt;0,F12,E12))*G12</f>
        <v>#DIV/0!</v>
      </c>
      <c r="I12" s="1">
        <f>CALC_HC_SERV!I12</f>
        <v>0</v>
      </c>
      <c r="J12" s="45" t="e">
        <f t="shared" si="5"/>
        <v>#DIV/0!</v>
      </c>
      <c r="K12" s="1" t="str">
        <f>CALC_HC_SERV!K12</f>
        <v>SI</v>
      </c>
      <c r="L12" s="1" t="str">
        <f>CALC_HC_SERV!L12</f>
        <v>ENE-VEH</v>
      </c>
      <c r="M12" s="1" t="str">
        <f>CALC_HC_SERV!M12</f>
        <v>Producció</v>
      </c>
      <c r="N12" s="48">
        <v>1</v>
      </c>
      <c r="O12" s="48">
        <f>1-N12</f>
        <v>0</v>
      </c>
      <c r="P12" s="45" t="e">
        <f t="shared" si="6"/>
        <v>#DIV/0!</v>
      </c>
      <c r="Q12" s="45" t="e">
        <f t="shared" si="7"/>
        <v>#DIV/0!</v>
      </c>
      <c r="R12" s="1" t="e">
        <f t="shared" si="1"/>
        <v>#DIV/0!</v>
      </c>
      <c r="S12" s="1" t="e">
        <f t="shared" si="2"/>
        <v>#DIV/0!</v>
      </c>
      <c r="T12" s="1" t="e">
        <f t="shared" si="8"/>
        <v>#DIV/0!</v>
      </c>
      <c r="U12" s="61" t="e">
        <f t="shared" si="3"/>
        <v>#DIV/0!</v>
      </c>
      <c r="V12" s="45" t="e">
        <f t="shared" si="4"/>
        <v>#DIV/0!</v>
      </c>
      <c r="W12" s="1" t="e">
        <f t="shared" si="9"/>
        <v>#DIV/0!</v>
      </c>
    </row>
    <row r="13" spans="1:23" x14ac:dyDescent="0.35">
      <c r="A13" s="1">
        <f>CALC_HC_SERV!A13</f>
        <v>12</v>
      </c>
      <c r="B13" s="1" t="str">
        <f>CALC_HC_SERV!B13</f>
        <v>Consum d'energia</v>
      </c>
      <c r="C13" s="1" t="str">
        <f>CALC_HC_SERV!C13</f>
        <v xml:space="preserve">Consum Combustible per a vehicles d'empresa 0 </v>
      </c>
      <c r="D13" s="1" t="str">
        <f>CALC_HC_SERV!D13</f>
        <v>Consum 0</v>
      </c>
      <c r="E13" s="1">
        <f>CALC_HC_SERV!E13</f>
        <v>0</v>
      </c>
      <c r="F13" s="38">
        <f>CALC_HC_SERV!F13</f>
        <v>0</v>
      </c>
      <c r="G13" s="50" t="e">
        <f t="shared" si="0"/>
        <v>#DIV/0!</v>
      </c>
      <c r="H13" s="45" t="e">
        <f>IF(K13=TEXTOS!$H$3,0,IF(F13&gt;0,F13,E13))*G13</f>
        <v>#DIV/0!</v>
      </c>
      <c r="I13" s="1">
        <f>CALC_HC_SERV!I13</f>
        <v>0</v>
      </c>
      <c r="J13" s="45" t="e">
        <f t="shared" si="5"/>
        <v>#DIV/0!</v>
      </c>
      <c r="K13" s="1" t="str">
        <f>CALC_HC_SERV!K13</f>
        <v>SI</v>
      </c>
      <c r="L13" s="1" t="str">
        <f>CALC_HC_SERV!L13</f>
        <v>ENE-VEH</v>
      </c>
      <c r="M13" s="1" t="str">
        <f>CALC_HC_SERV!M13</f>
        <v>Producció</v>
      </c>
      <c r="N13" s="48">
        <v>1</v>
      </c>
      <c r="O13" s="48">
        <f t="shared" ref="O13:O19" si="11">1-N13</f>
        <v>0</v>
      </c>
      <c r="P13" s="45" t="e">
        <f t="shared" si="6"/>
        <v>#DIV/0!</v>
      </c>
      <c r="Q13" s="45" t="e">
        <f t="shared" si="7"/>
        <v>#DIV/0!</v>
      </c>
      <c r="R13" s="1" t="e">
        <f t="shared" si="1"/>
        <v>#DIV/0!</v>
      </c>
      <c r="S13" s="1" t="e">
        <f t="shared" si="2"/>
        <v>#DIV/0!</v>
      </c>
      <c r="T13" s="1" t="e">
        <f t="shared" si="8"/>
        <v>#DIV/0!</v>
      </c>
      <c r="U13" s="61" t="e">
        <f t="shared" si="3"/>
        <v>#DIV/0!</v>
      </c>
      <c r="V13" s="45" t="e">
        <f t="shared" si="4"/>
        <v>#DIV/0!</v>
      </c>
      <c r="W13" s="1" t="e">
        <f t="shared" si="9"/>
        <v>#DIV/0!</v>
      </c>
    </row>
    <row r="14" spans="1:23" x14ac:dyDescent="0.35">
      <c r="A14" s="1">
        <f>CALC_HC_SERV!A14</f>
        <v>13</v>
      </c>
      <c r="B14" s="1" t="str">
        <f>CALC_HC_SERV!B14</f>
        <v>Consum d'energia</v>
      </c>
      <c r="C14" s="1" t="str">
        <f>CALC_HC_SERV!C14</f>
        <v xml:space="preserve">Consum Combustible per a vehicles d'empresa 0 </v>
      </c>
      <c r="D14" s="1" t="str">
        <f>CALC_HC_SERV!D14</f>
        <v>Consum 0</v>
      </c>
      <c r="E14" s="1">
        <f>CALC_HC_SERV!E14</f>
        <v>0</v>
      </c>
      <c r="F14" s="38">
        <f>CALC_HC_SERV!F14</f>
        <v>0</v>
      </c>
      <c r="G14" s="50" t="e">
        <f t="shared" si="0"/>
        <v>#DIV/0!</v>
      </c>
      <c r="H14" s="45" t="e">
        <f>IF(K14=TEXTOS!$H$3,0,IF(F14&gt;0,F14,E14))*G14</f>
        <v>#DIV/0!</v>
      </c>
      <c r="I14" s="1">
        <f>CALC_HC_SERV!I14</f>
        <v>0</v>
      </c>
      <c r="J14" s="45" t="e">
        <f t="shared" si="5"/>
        <v>#DIV/0!</v>
      </c>
      <c r="K14" s="1" t="str">
        <f>CALC_HC_SERV!K14</f>
        <v>SI</v>
      </c>
      <c r="L14" s="1" t="str">
        <f>CALC_HC_SERV!L14</f>
        <v>ENE-VEH</v>
      </c>
      <c r="M14" s="1" t="str">
        <f>CALC_HC_SERV!M14</f>
        <v>Producció</v>
      </c>
      <c r="N14" s="48">
        <v>1</v>
      </c>
      <c r="O14" s="48">
        <f t="shared" si="11"/>
        <v>0</v>
      </c>
      <c r="P14" s="45" t="e">
        <f t="shared" si="6"/>
        <v>#DIV/0!</v>
      </c>
      <c r="Q14" s="45" t="e">
        <f t="shared" si="7"/>
        <v>#DIV/0!</v>
      </c>
      <c r="R14" s="1" t="e">
        <f t="shared" si="1"/>
        <v>#DIV/0!</v>
      </c>
      <c r="S14" s="1" t="e">
        <f t="shared" si="2"/>
        <v>#DIV/0!</v>
      </c>
      <c r="T14" s="1" t="e">
        <f t="shared" si="8"/>
        <v>#DIV/0!</v>
      </c>
      <c r="U14" s="61" t="e">
        <f t="shared" si="3"/>
        <v>#DIV/0!</v>
      </c>
      <c r="V14" s="45" t="e">
        <f t="shared" si="4"/>
        <v>#DIV/0!</v>
      </c>
      <c r="W14" s="1" t="e">
        <f t="shared" si="9"/>
        <v>#DIV/0!</v>
      </c>
    </row>
    <row r="15" spans="1:23" x14ac:dyDescent="0.35">
      <c r="A15" s="1">
        <f>CALC_HC_SERV!A15</f>
        <v>14</v>
      </c>
      <c r="B15" s="1" t="str">
        <f>CALC_HC_SERV!B15</f>
        <v>Consum d'energia</v>
      </c>
      <c r="C15" s="1" t="str">
        <f>CALC_HC_SERV!C15</f>
        <v xml:space="preserve">Consum Combustible per a vehicles d'empresa 0 </v>
      </c>
      <c r="D15" s="1" t="str">
        <f>CALC_HC_SERV!D15</f>
        <v>Consum 0</v>
      </c>
      <c r="E15" s="1">
        <f>CALC_HC_SERV!E15</f>
        <v>0</v>
      </c>
      <c r="F15" s="38">
        <f>CALC_HC_SERV!F15</f>
        <v>0</v>
      </c>
      <c r="G15" s="50" t="e">
        <f t="shared" si="0"/>
        <v>#DIV/0!</v>
      </c>
      <c r="H15" s="45" t="e">
        <f>IF(K15=TEXTOS!$H$3,0,IF(F15&gt;0,F15,E15))*G15</f>
        <v>#DIV/0!</v>
      </c>
      <c r="I15" s="1">
        <f>CALC_HC_SERV!I15</f>
        <v>0</v>
      </c>
      <c r="J15" s="45" t="e">
        <f t="shared" si="5"/>
        <v>#DIV/0!</v>
      </c>
      <c r="K15" s="1" t="str">
        <f>CALC_HC_SERV!K15</f>
        <v>SI</v>
      </c>
      <c r="L15" s="1" t="str">
        <f>CALC_HC_SERV!L15</f>
        <v>ENE-VEH</v>
      </c>
      <c r="M15" s="1" t="str">
        <f>CALC_HC_SERV!M15</f>
        <v>Producció</v>
      </c>
      <c r="N15" s="48">
        <v>1</v>
      </c>
      <c r="O15" s="48">
        <f t="shared" si="11"/>
        <v>0</v>
      </c>
      <c r="P15" s="45" t="e">
        <f t="shared" si="6"/>
        <v>#DIV/0!</v>
      </c>
      <c r="Q15" s="45" t="e">
        <f t="shared" si="7"/>
        <v>#DIV/0!</v>
      </c>
      <c r="R15" s="1" t="e">
        <f t="shared" si="1"/>
        <v>#DIV/0!</v>
      </c>
      <c r="S15" s="1" t="e">
        <f t="shared" si="2"/>
        <v>#DIV/0!</v>
      </c>
      <c r="T15" s="1" t="e">
        <f t="shared" si="8"/>
        <v>#DIV/0!</v>
      </c>
      <c r="U15" s="61" t="e">
        <f t="shared" si="3"/>
        <v>#DIV/0!</v>
      </c>
      <c r="V15" s="45" t="e">
        <f t="shared" si="4"/>
        <v>#DIV/0!</v>
      </c>
      <c r="W15" s="1" t="e">
        <f t="shared" si="9"/>
        <v>#DIV/0!</v>
      </c>
    </row>
    <row r="16" spans="1:23" x14ac:dyDescent="0.35">
      <c r="A16" s="1">
        <f>CALC_HC_SERV!A16</f>
        <v>15</v>
      </c>
      <c r="B16" s="1" t="str">
        <f>CALC_HC_SERV!B16</f>
        <v>Consum d'energia</v>
      </c>
      <c r="C16" s="1" t="str">
        <f>CALC_HC_SERV!C16</f>
        <v xml:space="preserve">Consum Combustible per a vehicles d'empresa 0 </v>
      </c>
      <c r="D16" s="1" t="str">
        <f>CALC_HC_SERV!D16</f>
        <v>Consum 0</v>
      </c>
      <c r="E16" s="1">
        <f>CALC_HC_SERV!E16</f>
        <v>0</v>
      </c>
      <c r="F16" s="38">
        <f>CALC_HC_SERV!F16</f>
        <v>0</v>
      </c>
      <c r="G16" s="50" t="e">
        <f t="shared" si="0"/>
        <v>#DIV/0!</v>
      </c>
      <c r="H16" s="45" t="e">
        <f>IF(K16=TEXTOS!$H$3,0,IF(F16&gt;0,F16,E16))*G16</f>
        <v>#DIV/0!</v>
      </c>
      <c r="I16" s="1">
        <f>CALC_HC_SERV!I16</f>
        <v>0</v>
      </c>
      <c r="J16" s="45" t="e">
        <f t="shared" si="5"/>
        <v>#DIV/0!</v>
      </c>
      <c r="K16" s="1" t="str">
        <f>CALC_HC_SERV!K16</f>
        <v>SI</v>
      </c>
      <c r="L16" s="1" t="str">
        <f>CALC_HC_SERV!L16</f>
        <v>ENE-VEH</v>
      </c>
      <c r="M16" s="1" t="str">
        <f>CALC_HC_SERV!M16</f>
        <v>Producció</v>
      </c>
      <c r="N16" s="48">
        <v>1</v>
      </c>
      <c r="O16" s="48">
        <f t="shared" si="11"/>
        <v>0</v>
      </c>
      <c r="P16" s="45" t="e">
        <f t="shared" si="6"/>
        <v>#DIV/0!</v>
      </c>
      <c r="Q16" s="45" t="e">
        <f t="shared" si="7"/>
        <v>#DIV/0!</v>
      </c>
      <c r="R16" s="1" t="e">
        <f t="shared" si="1"/>
        <v>#DIV/0!</v>
      </c>
      <c r="S16" s="1" t="e">
        <f t="shared" si="2"/>
        <v>#DIV/0!</v>
      </c>
      <c r="T16" s="1" t="e">
        <f t="shared" si="8"/>
        <v>#DIV/0!</v>
      </c>
      <c r="U16" s="61" t="e">
        <f t="shared" si="3"/>
        <v>#DIV/0!</v>
      </c>
      <c r="V16" s="45" t="e">
        <f t="shared" si="4"/>
        <v>#DIV/0!</v>
      </c>
      <c r="W16" s="1" t="e">
        <f t="shared" si="9"/>
        <v>#DIV/0!</v>
      </c>
    </row>
    <row r="17" spans="1:23" x14ac:dyDescent="0.35">
      <c r="A17" s="1">
        <f>CALC_HC_SERV!A17</f>
        <v>16</v>
      </c>
      <c r="B17" s="1" t="str">
        <f>CALC_HC_SERV!B17</f>
        <v>Consum d'energia</v>
      </c>
      <c r="C17" s="1" t="str">
        <f>CALC_HC_SERV!C17</f>
        <v xml:space="preserve">Consum Combustible per a vehicles d'empresa 0 </v>
      </c>
      <c r="D17" s="1" t="str">
        <f>CALC_HC_SERV!D17</f>
        <v>Consum 0</v>
      </c>
      <c r="E17" s="1">
        <f>CALC_HC_SERV!E17</f>
        <v>0</v>
      </c>
      <c r="F17" s="38">
        <f>CALC_HC_SERV!F17</f>
        <v>0</v>
      </c>
      <c r="G17" s="50" t="e">
        <f t="shared" si="0"/>
        <v>#DIV/0!</v>
      </c>
      <c r="H17" s="45" t="e">
        <f>IF(K17=TEXTOS!$H$3,0,IF(F17&gt;0,F17,E17))*G17</f>
        <v>#DIV/0!</v>
      </c>
      <c r="I17" s="1">
        <f>CALC_HC_SERV!I17</f>
        <v>0</v>
      </c>
      <c r="J17" s="45" t="e">
        <f t="shared" si="5"/>
        <v>#DIV/0!</v>
      </c>
      <c r="K17" s="1" t="str">
        <f>CALC_HC_SERV!K17</f>
        <v>SI</v>
      </c>
      <c r="L17" s="1" t="str">
        <f>CALC_HC_SERV!L17</f>
        <v>ENE-VEH</v>
      </c>
      <c r="M17" s="1" t="str">
        <f>CALC_HC_SERV!M17</f>
        <v>Producció</v>
      </c>
      <c r="N17" s="48">
        <v>1</v>
      </c>
      <c r="O17" s="48">
        <f t="shared" si="11"/>
        <v>0</v>
      </c>
      <c r="P17" s="45" t="e">
        <f t="shared" si="6"/>
        <v>#DIV/0!</v>
      </c>
      <c r="Q17" s="45" t="e">
        <f t="shared" si="7"/>
        <v>#DIV/0!</v>
      </c>
      <c r="R17" s="1" t="e">
        <f t="shared" si="1"/>
        <v>#DIV/0!</v>
      </c>
      <c r="S17" s="1" t="e">
        <f t="shared" si="2"/>
        <v>#DIV/0!</v>
      </c>
      <c r="T17" s="1" t="e">
        <f t="shared" si="8"/>
        <v>#DIV/0!</v>
      </c>
      <c r="U17" s="61" t="e">
        <f t="shared" si="3"/>
        <v>#DIV/0!</v>
      </c>
      <c r="V17" s="45" t="e">
        <f t="shared" si="4"/>
        <v>#DIV/0!</v>
      </c>
      <c r="W17" s="1" t="e">
        <f t="shared" si="9"/>
        <v>#DIV/0!</v>
      </c>
    </row>
    <row r="18" spans="1:23" x14ac:dyDescent="0.35">
      <c r="A18" s="1">
        <f>CALC_HC_SERV!A18</f>
        <v>17</v>
      </c>
      <c r="B18" s="1" t="str">
        <f>CALC_HC_SERV!B18</f>
        <v>Consum d'energia</v>
      </c>
      <c r="C18" s="1" t="str">
        <f>CALC_HC_SERV!C18</f>
        <v xml:space="preserve">Consum Combustible per a vehicles d'empresa 0 </v>
      </c>
      <c r="D18" s="1" t="str">
        <f>CALC_HC_SERV!D18</f>
        <v>Consum 0</v>
      </c>
      <c r="E18" s="1">
        <f>CALC_HC_SERV!E18</f>
        <v>0</v>
      </c>
      <c r="F18" s="38">
        <f>CALC_HC_SERV!F18</f>
        <v>0</v>
      </c>
      <c r="G18" s="50" t="e">
        <f t="shared" si="0"/>
        <v>#DIV/0!</v>
      </c>
      <c r="H18" s="45" t="e">
        <f>IF(K18=TEXTOS!$H$3,0,IF(F18&gt;0,F18,E18))*G18</f>
        <v>#DIV/0!</v>
      </c>
      <c r="I18" s="1">
        <f>CALC_HC_SERV!I18</f>
        <v>0</v>
      </c>
      <c r="J18" s="45" t="e">
        <f t="shared" si="5"/>
        <v>#DIV/0!</v>
      </c>
      <c r="K18" s="1" t="str">
        <f>CALC_HC_SERV!K18</f>
        <v>SI</v>
      </c>
      <c r="L18" s="1" t="str">
        <f>CALC_HC_SERV!L18</f>
        <v>ENE-VEH</v>
      </c>
      <c r="M18" s="1" t="str">
        <f>CALC_HC_SERV!M18</f>
        <v>Producció</v>
      </c>
      <c r="N18" s="48">
        <v>1</v>
      </c>
      <c r="O18" s="48">
        <f t="shared" si="11"/>
        <v>0</v>
      </c>
      <c r="P18" s="45" t="e">
        <f t="shared" si="6"/>
        <v>#DIV/0!</v>
      </c>
      <c r="Q18" s="45" t="e">
        <f t="shared" si="7"/>
        <v>#DIV/0!</v>
      </c>
      <c r="R18" s="1" t="e">
        <f t="shared" si="1"/>
        <v>#DIV/0!</v>
      </c>
      <c r="S18" s="1" t="e">
        <f t="shared" si="2"/>
        <v>#DIV/0!</v>
      </c>
      <c r="T18" s="1" t="e">
        <f t="shared" si="8"/>
        <v>#DIV/0!</v>
      </c>
      <c r="U18" s="61" t="e">
        <f t="shared" si="3"/>
        <v>#DIV/0!</v>
      </c>
      <c r="V18" s="45" t="e">
        <f t="shared" si="4"/>
        <v>#DIV/0!</v>
      </c>
      <c r="W18" s="1" t="e">
        <f t="shared" si="9"/>
        <v>#DIV/0!</v>
      </c>
    </row>
    <row r="19" spans="1:23" x14ac:dyDescent="0.35">
      <c r="A19" s="1">
        <f>CALC_HC_SERV!A19</f>
        <v>18</v>
      </c>
      <c r="B19" s="1" t="str">
        <f>CALC_HC_SERV!B19</f>
        <v>Consum d'energia</v>
      </c>
      <c r="C19" s="1" t="str">
        <f>CALC_HC_SERV!C19</f>
        <v xml:space="preserve">Consum Combustible per a vehicles d'empresa 0 </v>
      </c>
      <c r="D19" s="1" t="str">
        <f>CALC_HC_SERV!D19</f>
        <v>Consum 0</v>
      </c>
      <c r="E19" s="1">
        <f>CALC_HC_SERV!E19</f>
        <v>0</v>
      </c>
      <c r="F19" s="38">
        <f>CALC_HC_SERV!F19</f>
        <v>0</v>
      </c>
      <c r="G19" s="50" t="e">
        <f t="shared" si="0"/>
        <v>#DIV/0!</v>
      </c>
      <c r="H19" s="45" t="e">
        <f>IF(K19=TEXTOS!$H$3,0,IF(F19&gt;0,F19,E19))*G19</f>
        <v>#DIV/0!</v>
      </c>
      <c r="I19" s="1">
        <f>CALC_HC_SERV!I19</f>
        <v>0</v>
      </c>
      <c r="J19" s="45" t="e">
        <f t="shared" si="5"/>
        <v>#DIV/0!</v>
      </c>
      <c r="K19" s="1" t="str">
        <f>CALC_HC_SERV!K19</f>
        <v>SI</v>
      </c>
      <c r="L19" s="1" t="str">
        <f>CALC_HC_SERV!L19</f>
        <v>ENE-VEH</v>
      </c>
      <c r="M19" s="1" t="str">
        <f>CALC_HC_SERV!M19</f>
        <v>Producció</v>
      </c>
      <c r="N19" s="48">
        <v>1</v>
      </c>
      <c r="O19" s="48">
        <f t="shared" si="11"/>
        <v>0</v>
      </c>
      <c r="P19" s="45" t="e">
        <f t="shared" si="6"/>
        <v>#DIV/0!</v>
      </c>
      <c r="Q19" s="45" t="e">
        <f t="shared" si="7"/>
        <v>#DIV/0!</v>
      </c>
      <c r="R19" s="1" t="e">
        <f t="shared" si="1"/>
        <v>#DIV/0!</v>
      </c>
      <c r="S19" s="1" t="e">
        <f t="shared" si="2"/>
        <v>#DIV/0!</v>
      </c>
      <c r="T19" s="1" t="e">
        <f t="shared" si="8"/>
        <v>#DIV/0!</v>
      </c>
      <c r="U19" s="61" t="e">
        <f t="shared" si="3"/>
        <v>#DIV/0!</v>
      </c>
      <c r="V19" s="45" t="e">
        <f t="shared" si="4"/>
        <v>#DIV/0!</v>
      </c>
      <c r="W19" s="1" t="e">
        <f t="shared" si="9"/>
        <v>#DIV/0!</v>
      </c>
    </row>
    <row r="20" spans="1:23" x14ac:dyDescent="0.35">
      <c r="A20" s="1">
        <f>CALC_HC_SERV!A20</f>
        <v>19</v>
      </c>
      <c r="B20" s="1" t="str">
        <f>CALC_HC_SERV!B20</f>
        <v>Consum d'energia</v>
      </c>
      <c r="C20" s="1" t="str">
        <f>CALC_HC_SERV!C20</f>
        <v xml:space="preserve">Consum Combustible per a equips de calor 0 </v>
      </c>
      <c r="D20" s="1" t="str">
        <f>CALC_HC_SERV!D20</f>
        <v>Consum 0</v>
      </c>
      <c r="E20" s="1">
        <f>CALC_HC_SERV!E20</f>
        <v>0</v>
      </c>
      <c r="F20" s="38">
        <f>CALC_HC_SERV!F20</f>
        <v>0</v>
      </c>
      <c r="G20" s="50" t="e">
        <f t="shared" si="0"/>
        <v>#DIV/0!</v>
      </c>
      <c r="H20" s="45" t="e">
        <f>IF(K20=TEXTOS!$H$3,0,IF(F20&gt;0,F20,E20))*G20</f>
        <v>#DIV/0!</v>
      </c>
      <c r="I20" s="1">
        <f>CALC_HC_SERV!I20</f>
        <v>0</v>
      </c>
      <c r="J20" s="45" t="e">
        <f t="shared" si="5"/>
        <v>#DIV/0!</v>
      </c>
      <c r="K20" s="1" t="str">
        <f>CALC_HC_SERV!K20</f>
        <v>NO</v>
      </c>
      <c r="L20" s="1" t="str">
        <f>CALC_HC_SERV!L20</f>
        <v>ENE-CAL</v>
      </c>
      <c r="M20" s="1" t="str">
        <f>CALC_HC_SERV!M20</f>
        <v>Producció</v>
      </c>
      <c r="N20" s="48">
        <v>0</v>
      </c>
      <c r="O20" s="48">
        <v>0</v>
      </c>
      <c r="P20" s="45" t="e">
        <f t="shared" si="6"/>
        <v>#DIV/0!</v>
      </c>
      <c r="Q20" s="45" t="e">
        <f t="shared" si="7"/>
        <v>#DIV/0!</v>
      </c>
      <c r="R20" s="1" t="e">
        <f t="shared" si="1"/>
        <v>#DIV/0!</v>
      </c>
      <c r="S20" s="1" t="e">
        <f t="shared" si="2"/>
        <v>#DIV/0!</v>
      </c>
      <c r="T20" s="1" t="e">
        <f t="shared" si="8"/>
        <v>#DIV/0!</v>
      </c>
      <c r="U20" s="61" t="e">
        <f t="shared" si="3"/>
        <v>#DIV/0!</v>
      </c>
      <c r="V20" s="45" t="e">
        <f t="shared" si="4"/>
        <v>#DIV/0!</v>
      </c>
      <c r="W20" s="1" t="e">
        <f t="shared" si="9"/>
        <v>#DIV/0!</v>
      </c>
    </row>
    <row r="21" spans="1:23" x14ac:dyDescent="0.35">
      <c r="A21" s="1">
        <f>CALC_HC_SERV!A21</f>
        <v>20</v>
      </c>
      <c r="B21" s="1" t="str">
        <f>CALC_HC_SERV!B21</f>
        <v>Consum d'energia</v>
      </c>
      <c r="C21" s="1" t="str">
        <f>CALC_HC_SERV!C21</f>
        <v xml:space="preserve">Consum Combustible per a equips de calor 0 </v>
      </c>
      <c r="D21" s="1" t="str">
        <f>CALC_HC_SERV!D21</f>
        <v>Consum 0</v>
      </c>
      <c r="E21" s="1">
        <f>CALC_HC_SERV!E21</f>
        <v>0</v>
      </c>
      <c r="F21" s="38">
        <f>CALC_HC_SERV!F21</f>
        <v>0</v>
      </c>
      <c r="G21" s="50" t="e">
        <f t="shared" si="0"/>
        <v>#DIV/0!</v>
      </c>
      <c r="H21" s="45" t="e">
        <f>IF(K21=TEXTOS!$H$3,0,IF(F21&gt;0,F21,E21))*G21</f>
        <v>#DIV/0!</v>
      </c>
      <c r="I21" s="1">
        <f>CALC_HC_SERV!I21</f>
        <v>0</v>
      </c>
      <c r="J21" s="45" t="e">
        <f t="shared" si="5"/>
        <v>#DIV/0!</v>
      </c>
      <c r="K21" s="1" t="str">
        <f>CALC_HC_SERV!K21</f>
        <v>NO</v>
      </c>
      <c r="L21" s="1" t="str">
        <f>CALC_HC_SERV!L21</f>
        <v>ENE-CAL</v>
      </c>
      <c r="M21" s="1" t="str">
        <f>CALC_HC_SERV!M21</f>
        <v>Producció</v>
      </c>
      <c r="N21" s="48">
        <v>0</v>
      </c>
      <c r="O21" s="48">
        <v>0</v>
      </c>
      <c r="P21" s="45" t="e">
        <f t="shared" si="6"/>
        <v>#DIV/0!</v>
      </c>
      <c r="Q21" s="45" t="e">
        <f t="shared" si="7"/>
        <v>#DIV/0!</v>
      </c>
      <c r="R21" s="1" t="e">
        <f t="shared" si="1"/>
        <v>#DIV/0!</v>
      </c>
      <c r="S21" s="1" t="e">
        <f t="shared" si="2"/>
        <v>#DIV/0!</v>
      </c>
      <c r="T21" s="1" t="e">
        <f t="shared" si="8"/>
        <v>#DIV/0!</v>
      </c>
      <c r="U21" s="61" t="e">
        <f t="shared" si="3"/>
        <v>#DIV/0!</v>
      </c>
      <c r="V21" s="45" t="e">
        <f t="shared" si="4"/>
        <v>#DIV/0!</v>
      </c>
      <c r="W21" s="1" t="e">
        <f t="shared" si="9"/>
        <v>#DIV/0!</v>
      </c>
    </row>
    <row r="22" spans="1:23" x14ac:dyDescent="0.35">
      <c r="A22" s="1">
        <f>CALC_HC_SERV!A22</f>
        <v>21</v>
      </c>
      <c r="B22" s="1" t="str">
        <f>CALC_HC_SERV!B22</f>
        <v>Consum d'energia</v>
      </c>
      <c r="C22" s="1" t="str">
        <f>CALC_HC_SERV!C22</f>
        <v xml:space="preserve">Consum Combustible per a equips de calor 0 </v>
      </c>
      <c r="D22" s="1" t="str">
        <f>CALC_HC_SERV!D22</f>
        <v>Consum 0</v>
      </c>
      <c r="E22" s="1">
        <f>CALC_HC_SERV!E22</f>
        <v>0</v>
      </c>
      <c r="F22" s="38">
        <f>CALC_HC_SERV!F22</f>
        <v>0</v>
      </c>
      <c r="G22" s="50" t="e">
        <f t="shared" si="0"/>
        <v>#DIV/0!</v>
      </c>
      <c r="H22" s="45" t="e">
        <f>IF(K22=TEXTOS!$H$3,0,IF(F22&gt;0,F22,E22))*G22</f>
        <v>#DIV/0!</v>
      </c>
      <c r="I22" s="1">
        <f>CALC_HC_SERV!I22</f>
        <v>0</v>
      </c>
      <c r="J22" s="45" t="e">
        <f t="shared" si="5"/>
        <v>#DIV/0!</v>
      </c>
      <c r="K22" s="1" t="str">
        <f>CALC_HC_SERV!K22</f>
        <v>NO</v>
      </c>
      <c r="L22" s="1" t="str">
        <f>CALC_HC_SERV!L22</f>
        <v>ENE-CAL</v>
      </c>
      <c r="M22" s="1" t="str">
        <f>CALC_HC_SERV!M22</f>
        <v>Producció</v>
      </c>
      <c r="N22" s="48">
        <v>0</v>
      </c>
      <c r="O22" s="48">
        <v>0</v>
      </c>
      <c r="P22" s="45" t="e">
        <f t="shared" si="6"/>
        <v>#DIV/0!</v>
      </c>
      <c r="Q22" s="45" t="e">
        <f t="shared" si="7"/>
        <v>#DIV/0!</v>
      </c>
      <c r="R22" s="1" t="e">
        <f t="shared" si="1"/>
        <v>#DIV/0!</v>
      </c>
      <c r="S22" s="1" t="e">
        <f t="shared" si="2"/>
        <v>#DIV/0!</v>
      </c>
      <c r="T22" s="1" t="e">
        <f t="shared" si="8"/>
        <v>#DIV/0!</v>
      </c>
      <c r="U22" s="61" t="e">
        <f t="shared" si="3"/>
        <v>#DIV/0!</v>
      </c>
      <c r="V22" s="45" t="e">
        <f t="shared" si="4"/>
        <v>#DIV/0!</v>
      </c>
      <c r="W22" s="1" t="e">
        <f t="shared" si="9"/>
        <v>#DIV/0!</v>
      </c>
    </row>
    <row r="23" spans="1:23" x14ac:dyDescent="0.35">
      <c r="A23" s="1">
        <f>CALC_HC_SERV!A23</f>
        <v>22</v>
      </c>
      <c r="B23" s="1" t="str">
        <f>CALC_HC_SERV!B23</f>
        <v>Consum d'energia</v>
      </c>
      <c r="C23" s="1" t="str">
        <f>CALC_HC_SERV!C23</f>
        <v xml:space="preserve">Consum Combustible per a equips de calor 0 </v>
      </c>
      <c r="D23" s="1" t="str">
        <f>CALC_HC_SERV!D23</f>
        <v>Consum 0</v>
      </c>
      <c r="E23" s="1">
        <f>CALC_HC_SERV!E23</f>
        <v>0</v>
      </c>
      <c r="F23" s="38">
        <f>CALC_HC_SERV!F23</f>
        <v>0</v>
      </c>
      <c r="G23" s="50" t="e">
        <f t="shared" si="0"/>
        <v>#DIV/0!</v>
      </c>
      <c r="H23" s="45" t="e">
        <f>IF(K23=TEXTOS!$H$3,0,IF(F23&gt;0,F23,E23))*G23</f>
        <v>#DIV/0!</v>
      </c>
      <c r="I23" s="1">
        <f>CALC_HC_SERV!I23</f>
        <v>0</v>
      </c>
      <c r="J23" s="45" t="e">
        <f t="shared" si="5"/>
        <v>#DIV/0!</v>
      </c>
      <c r="K23" s="1" t="str">
        <f>CALC_HC_SERV!K23</f>
        <v>NO</v>
      </c>
      <c r="L23" s="1" t="str">
        <f>CALC_HC_SERV!L23</f>
        <v>ENE-CAL</v>
      </c>
      <c r="M23" s="1" t="str">
        <f>CALC_HC_SERV!M23</f>
        <v>Producció</v>
      </c>
      <c r="N23" s="48">
        <v>0</v>
      </c>
      <c r="O23" s="48">
        <v>0</v>
      </c>
      <c r="P23" s="45" t="e">
        <f t="shared" si="6"/>
        <v>#DIV/0!</v>
      </c>
      <c r="Q23" s="45" t="e">
        <f t="shared" si="7"/>
        <v>#DIV/0!</v>
      </c>
      <c r="R23" s="1" t="e">
        <f t="shared" si="1"/>
        <v>#DIV/0!</v>
      </c>
      <c r="S23" s="1" t="e">
        <f t="shared" si="2"/>
        <v>#DIV/0!</v>
      </c>
      <c r="T23" s="1" t="e">
        <f t="shared" si="8"/>
        <v>#DIV/0!</v>
      </c>
      <c r="U23" s="61" t="e">
        <f t="shared" si="3"/>
        <v>#DIV/0!</v>
      </c>
      <c r="V23" s="45" t="e">
        <f t="shared" si="4"/>
        <v>#DIV/0!</v>
      </c>
      <c r="W23" s="1" t="e">
        <f t="shared" si="9"/>
        <v>#DIV/0!</v>
      </c>
    </row>
    <row r="24" spans="1:23" x14ac:dyDescent="0.35">
      <c r="A24" s="1">
        <f>CALC_HC_SERV!A24</f>
        <v>23</v>
      </c>
      <c r="B24" s="1" t="str">
        <f>CALC_HC_SERV!B24</f>
        <v>Emissions de combustió d'energia</v>
      </c>
      <c r="C24" s="1" t="str">
        <f>CALC_HC_SERV!C24</f>
        <v xml:space="preserve">Emissions Dièsel per a grup electrogen 0 </v>
      </c>
      <c r="D24" s="1" t="str">
        <f>CALC_HC_SERV!D24</f>
        <v>Emissions 0</v>
      </c>
      <c r="E24" s="1">
        <f>CALC_HC_SERV!E24</f>
        <v>0</v>
      </c>
      <c r="F24" s="38">
        <f>CALC_HC_SERV!F24</f>
        <v>0</v>
      </c>
      <c r="G24" s="50" t="e">
        <f t="shared" si="0"/>
        <v>#DIV/0!</v>
      </c>
      <c r="H24" s="45" t="e">
        <f>IF(K24=TEXTOS!$H$3,0,IF(F24&gt;0,F24,E24))*G24</f>
        <v>#DIV/0!</v>
      </c>
      <c r="I24" s="1">
        <f>CALC_HC_SERV!I24</f>
        <v>0</v>
      </c>
      <c r="J24" s="45" t="e">
        <f t="shared" si="5"/>
        <v>#DIV/0!</v>
      </c>
      <c r="K24" s="1" t="str">
        <f>CALC_HC_SERV!K24</f>
        <v>SI</v>
      </c>
      <c r="L24" s="1" t="str">
        <f>CALC_HC_SERV!L24</f>
        <v>EME-GRU</v>
      </c>
      <c r="M24" s="1" t="str">
        <f>CALC_HC_SERV!M24</f>
        <v>Producció</v>
      </c>
      <c r="N24" s="48">
        <f t="shared" ref="N24:N31" si="12">1-O24</f>
        <v>0.5</v>
      </c>
      <c r="O24" s="48">
        <f>ESTIMACIONES!$E$327</f>
        <v>0.5</v>
      </c>
      <c r="P24" s="45" t="e">
        <f t="shared" si="6"/>
        <v>#DIV/0!</v>
      </c>
      <c r="Q24" s="45" t="e">
        <f t="shared" si="7"/>
        <v>#DIV/0!</v>
      </c>
      <c r="R24" s="1" t="e">
        <f t="shared" si="1"/>
        <v>#DIV/0!</v>
      </c>
      <c r="S24" s="1" t="e">
        <f t="shared" si="2"/>
        <v>#DIV/0!</v>
      </c>
      <c r="T24" s="1" t="e">
        <f t="shared" si="8"/>
        <v>#DIV/0!</v>
      </c>
      <c r="U24" s="61" t="e">
        <f t="shared" si="3"/>
        <v>#DIV/0!</v>
      </c>
      <c r="V24" s="45" t="e">
        <f t="shared" si="4"/>
        <v>#DIV/0!</v>
      </c>
      <c r="W24" s="1" t="e">
        <f t="shared" si="9"/>
        <v>#DIV/0!</v>
      </c>
    </row>
    <row r="25" spans="1:23" x14ac:dyDescent="0.35">
      <c r="A25" s="1">
        <f>CALC_HC_SERV!A25</f>
        <v>24</v>
      </c>
      <c r="B25" s="1" t="str">
        <f>CALC_HC_SERV!B25</f>
        <v>Emissions de combustió d'energia</v>
      </c>
      <c r="C25" s="1" t="str">
        <f>CALC_HC_SERV!C25</f>
        <v xml:space="preserve">Emissions Dièsel per a grup electrogen 0 </v>
      </c>
      <c r="D25" s="1" t="str">
        <f>CALC_HC_SERV!D25</f>
        <v>Emissions 0</v>
      </c>
      <c r="E25" s="1">
        <f>CALC_HC_SERV!E25</f>
        <v>0</v>
      </c>
      <c r="F25" s="38">
        <f>CALC_HC_SERV!F25</f>
        <v>0</v>
      </c>
      <c r="G25" s="50" t="e">
        <f t="shared" si="0"/>
        <v>#DIV/0!</v>
      </c>
      <c r="H25" s="45" t="e">
        <f>IF(K25=TEXTOS!$H$3,0,IF(F25&gt;0,F25,E25))*G25</f>
        <v>#DIV/0!</v>
      </c>
      <c r="I25" s="1">
        <f>CALC_HC_SERV!I25</f>
        <v>0</v>
      </c>
      <c r="J25" s="45" t="e">
        <f t="shared" si="5"/>
        <v>#DIV/0!</v>
      </c>
      <c r="K25" s="1" t="str">
        <f>CALC_HC_SERV!K25</f>
        <v>SI</v>
      </c>
      <c r="L25" s="1" t="str">
        <f>CALC_HC_SERV!L25</f>
        <v>EME-GRU</v>
      </c>
      <c r="M25" s="1" t="str">
        <f>CALC_HC_SERV!M25</f>
        <v>Producció</v>
      </c>
      <c r="N25" s="48">
        <f t="shared" si="12"/>
        <v>0.5</v>
      </c>
      <c r="O25" s="48">
        <f>ESTIMACIONES!$E$327</f>
        <v>0.5</v>
      </c>
      <c r="P25" s="45" t="e">
        <f t="shared" si="6"/>
        <v>#DIV/0!</v>
      </c>
      <c r="Q25" s="45" t="e">
        <f t="shared" si="7"/>
        <v>#DIV/0!</v>
      </c>
      <c r="R25" s="1" t="e">
        <f t="shared" si="1"/>
        <v>#DIV/0!</v>
      </c>
      <c r="S25" s="1" t="e">
        <f t="shared" si="2"/>
        <v>#DIV/0!</v>
      </c>
      <c r="T25" s="1" t="e">
        <f t="shared" si="8"/>
        <v>#DIV/0!</v>
      </c>
      <c r="U25" s="61" t="e">
        <f t="shared" si="3"/>
        <v>#DIV/0!</v>
      </c>
      <c r="V25" s="45" t="e">
        <f t="shared" si="4"/>
        <v>#DIV/0!</v>
      </c>
      <c r="W25" s="1" t="e">
        <f t="shared" si="9"/>
        <v>#DIV/0!</v>
      </c>
    </row>
    <row r="26" spans="1:23" x14ac:dyDescent="0.35">
      <c r="A26" s="1">
        <f>CALC_HC_SERV!A26</f>
        <v>25</v>
      </c>
      <c r="B26" s="1" t="str">
        <f>CALC_HC_SERV!B26</f>
        <v>Emissions de combustió d'energia</v>
      </c>
      <c r="C26" s="1" t="str">
        <f>CALC_HC_SERV!C26</f>
        <v xml:space="preserve">Emissions Dièsel per a grup electrogen 0 </v>
      </c>
      <c r="D26" s="1" t="str">
        <f>CALC_HC_SERV!D26</f>
        <v>Emissions 0</v>
      </c>
      <c r="E26" s="1">
        <f>CALC_HC_SERV!E26</f>
        <v>0</v>
      </c>
      <c r="F26" s="38">
        <f>CALC_HC_SERV!F26</f>
        <v>0</v>
      </c>
      <c r="G26" s="50" t="e">
        <f t="shared" si="0"/>
        <v>#DIV/0!</v>
      </c>
      <c r="H26" s="45" t="e">
        <f>IF(K26=TEXTOS!$H$3,0,IF(F26&gt;0,F26,E26))*G26</f>
        <v>#DIV/0!</v>
      </c>
      <c r="I26" s="1">
        <f>CALC_HC_SERV!I26</f>
        <v>0</v>
      </c>
      <c r="J26" s="45" t="e">
        <f t="shared" si="5"/>
        <v>#DIV/0!</v>
      </c>
      <c r="K26" s="1" t="str">
        <f>CALC_HC_SERV!K26</f>
        <v>SI</v>
      </c>
      <c r="L26" s="1" t="str">
        <f>CALC_HC_SERV!L26</f>
        <v>EME-GRU</v>
      </c>
      <c r="M26" s="1" t="str">
        <f>CALC_HC_SERV!M26</f>
        <v>Producció</v>
      </c>
      <c r="N26" s="48">
        <f t="shared" si="12"/>
        <v>0.5</v>
      </c>
      <c r="O26" s="48">
        <f>ESTIMACIONES!$E$327</f>
        <v>0.5</v>
      </c>
      <c r="P26" s="45" t="e">
        <f t="shared" si="6"/>
        <v>#DIV/0!</v>
      </c>
      <c r="Q26" s="45" t="e">
        <f t="shared" si="7"/>
        <v>#DIV/0!</v>
      </c>
      <c r="R26" s="1" t="e">
        <f t="shared" si="1"/>
        <v>#DIV/0!</v>
      </c>
      <c r="S26" s="1" t="e">
        <f t="shared" si="2"/>
        <v>#DIV/0!</v>
      </c>
      <c r="T26" s="1" t="e">
        <f t="shared" si="8"/>
        <v>#DIV/0!</v>
      </c>
      <c r="U26" s="61" t="e">
        <f t="shared" si="3"/>
        <v>#DIV/0!</v>
      </c>
      <c r="V26" s="45" t="e">
        <f t="shared" si="4"/>
        <v>#DIV/0!</v>
      </c>
      <c r="W26" s="1" t="e">
        <f t="shared" si="9"/>
        <v>#DIV/0!</v>
      </c>
    </row>
    <row r="27" spans="1:23" x14ac:dyDescent="0.35">
      <c r="A27" s="1">
        <f>CALC_HC_SERV!A27</f>
        <v>26</v>
      </c>
      <c r="B27" s="1" t="str">
        <f>CALC_HC_SERV!B27</f>
        <v>Emissions de combustió d'energia</v>
      </c>
      <c r="C27" s="1" t="str">
        <f>CALC_HC_SERV!C27</f>
        <v xml:space="preserve">Emissions Dièsel per a grup electrogen 0 </v>
      </c>
      <c r="D27" s="1" t="str">
        <f>CALC_HC_SERV!D27</f>
        <v>Emissions 0</v>
      </c>
      <c r="E27" s="1">
        <f>CALC_HC_SERV!E27</f>
        <v>0</v>
      </c>
      <c r="F27" s="38">
        <f>CALC_HC_SERV!F27</f>
        <v>0</v>
      </c>
      <c r="G27" s="50" t="e">
        <f t="shared" si="0"/>
        <v>#DIV/0!</v>
      </c>
      <c r="H27" s="45" t="e">
        <f>IF(K27=TEXTOS!$H$3,0,IF(F27&gt;0,F27,E27))*G27</f>
        <v>#DIV/0!</v>
      </c>
      <c r="I27" s="1">
        <f>CALC_HC_SERV!I27</f>
        <v>0</v>
      </c>
      <c r="J27" s="45" t="e">
        <f t="shared" si="5"/>
        <v>#DIV/0!</v>
      </c>
      <c r="K27" s="1" t="str">
        <f>CALC_HC_SERV!K27</f>
        <v>SI</v>
      </c>
      <c r="L27" s="1" t="str">
        <f>CALC_HC_SERV!L27</f>
        <v>EME-GRU</v>
      </c>
      <c r="M27" s="1" t="str">
        <f>CALC_HC_SERV!M27</f>
        <v>Producció</v>
      </c>
      <c r="N27" s="48">
        <f t="shared" si="12"/>
        <v>0.5</v>
      </c>
      <c r="O27" s="48">
        <f>ESTIMACIONES!$E$327</f>
        <v>0.5</v>
      </c>
      <c r="P27" s="45" t="e">
        <f t="shared" si="6"/>
        <v>#DIV/0!</v>
      </c>
      <c r="Q27" s="45" t="e">
        <f t="shared" si="7"/>
        <v>#DIV/0!</v>
      </c>
      <c r="R27" s="1" t="e">
        <f t="shared" si="1"/>
        <v>#DIV/0!</v>
      </c>
      <c r="S27" s="1" t="e">
        <f t="shared" si="2"/>
        <v>#DIV/0!</v>
      </c>
      <c r="T27" s="1" t="e">
        <f t="shared" si="8"/>
        <v>#DIV/0!</v>
      </c>
      <c r="U27" s="61" t="e">
        <f t="shared" si="3"/>
        <v>#DIV/0!</v>
      </c>
      <c r="V27" s="45" t="e">
        <f t="shared" si="4"/>
        <v>#DIV/0!</v>
      </c>
      <c r="W27" s="1" t="e">
        <f t="shared" si="9"/>
        <v>#DIV/0!</v>
      </c>
    </row>
    <row r="28" spans="1:23" x14ac:dyDescent="0.35">
      <c r="A28" s="1">
        <f>CALC_HC_SERV!A28</f>
        <v>27</v>
      </c>
      <c r="B28" s="1" t="str">
        <f>CALC_HC_SERV!B28</f>
        <v>Emissions de combustió d'energia</v>
      </c>
      <c r="C28" s="1" t="str">
        <f>CALC_HC_SERV!C28</f>
        <v xml:space="preserve">Emissions Dièsel per a carretilles 0 </v>
      </c>
      <c r="D28" s="1" t="str">
        <f>CALC_HC_SERV!D28</f>
        <v>Emissions 0</v>
      </c>
      <c r="E28" s="1">
        <f>CALC_HC_SERV!E28</f>
        <v>0</v>
      </c>
      <c r="F28" s="38">
        <f>CALC_HC_SERV!F28</f>
        <v>0</v>
      </c>
      <c r="G28" s="50" t="e">
        <f t="shared" si="0"/>
        <v>#DIV/0!</v>
      </c>
      <c r="H28" s="45" t="e">
        <f>IF(K28=TEXTOS!$H$3,0,IF(F28&gt;0,F28,E28))*G28</f>
        <v>#DIV/0!</v>
      </c>
      <c r="I28" s="1">
        <f>CALC_HC_SERV!I28</f>
        <v>0</v>
      </c>
      <c r="J28" s="45" t="e">
        <f t="shared" si="5"/>
        <v>#DIV/0!</v>
      </c>
      <c r="K28" s="1" t="str">
        <f>CALC_HC_SERV!K28</f>
        <v>SI</v>
      </c>
      <c r="L28" s="1" t="str">
        <f>CALC_HC_SERV!L28</f>
        <v>EME-CAR</v>
      </c>
      <c r="M28" s="1" t="str">
        <f>CALC_HC_SERV!M28</f>
        <v>Producció</v>
      </c>
      <c r="N28" s="48">
        <f t="shared" si="12"/>
        <v>0.5</v>
      </c>
      <c r="O28" s="48">
        <f>ESTIMACIONES!$E$327</f>
        <v>0.5</v>
      </c>
      <c r="P28" s="45" t="e">
        <f t="shared" si="6"/>
        <v>#DIV/0!</v>
      </c>
      <c r="Q28" s="45" t="e">
        <f t="shared" si="7"/>
        <v>#DIV/0!</v>
      </c>
      <c r="R28" s="1" t="e">
        <f t="shared" si="1"/>
        <v>#DIV/0!</v>
      </c>
      <c r="S28" s="1" t="e">
        <f t="shared" si="2"/>
        <v>#DIV/0!</v>
      </c>
      <c r="T28" s="1" t="e">
        <f t="shared" si="8"/>
        <v>#DIV/0!</v>
      </c>
      <c r="U28" s="61" t="e">
        <f t="shared" si="3"/>
        <v>#DIV/0!</v>
      </c>
      <c r="V28" s="45" t="e">
        <f t="shared" si="4"/>
        <v>#DIV/0!</v>
      </c>
      <c r="W28" s="1" t="e">
        <f t="shared" si="9"/>
        <v>#DIV/0!</v>
      </c>
    </row>
    <row r="29" spans="1:23" x14ac:dyDescent="0.35">
      <c r="A29" s="1">
        <f>CALC_HC_SERV!A29</f>
        <v>28</v>
      </c>
      <c r="B29" s="1" t="str">
        <f>CALC_HC_SERV!B29</f>
        <v>Emissions de combustió d'energia</v>
      </c>
      <c r="C29" s="1" t="str">
        <f>CALC_HC_SERV!C29</f>
        <v xml:space="preserve">Emissions Dièsel per a carretilles 0 </v>
      </c>
      <c r="D29" s="1" t="str">
        <f>CALC_HC_SERV!D29</f>
        <v>Emissions 0</v>
      </c>
      <c r="E29" s="1">
        <f>CALC_HC_SERV!E29</f>
        <v>0</v>
      </c>
      <c r="F29" s="38">
        <f>CALC_HC_SERV!F29</f>
        <v>0</v>
      </c>
      <c r="G29" s="50" t="e">
        <f t="shared" si="0"/>
        <v>#DIV/0!</v>
      </c>
      <c r="H29" s="45" t="e">
        <f>IF(K29=TEXTOS!$H$3,0,IF(F29&gt;0,F29,E29))*G29</f>
        <v>#DIV/0!</v>
      </c>
      <c r="I29" s="1">
        <f>CALC_HC_SERV!I29</f>
        <v>0</v>
      </c>
      <c r="J29" s="45" t="e">
        <f t="shared" si="5"/>
        <v>#DIV/0!</v>
      </c>
      <c r="K29" s="1" t="str">
        <f>CALC_HC_SERV!K29</f>
        <v>SI</v>
      </c>
      <c r="L29" s="1" t="str">
        <f>CALC_HC_SERV!L29</f>
        <v>EME-CAR</v>
      </c>
      <c r="M29" s="1" t="str">
        <f>CALC_HC_SERV!M29</f>
        <v>Producció</v>
      </c>
      <c r="N29" s="48">
        <f t="shared" si="12"/>
        <v>0.5</v>
      </c>
      <c r="O29" s="48">
        <f>ESTIMACIONES!$E$327</f>
        <v>0.5</v>
      </c>
      <c r="P29" s="45" t="e">
        <f t="shared" si="6"/>
        <v>#DIV/0!</v>
      </c>
      <c r="Q29" s="45" t="e">
        <f t="shared" si="7"/>
        <v>#DIV/0!</v>
      </c>
      <c r="R29" s="1" t="e">
        <f t="shared" si="1"/>
        <v>#DIV/0!</v>
      </c>
      <c r="S29" s="1" t="e">
        <f t="shared" si="2"/>
        <v>#DIV/0!</v>
      </c>
      <c r="T29" s="1" t="e">
        <f t="shared" si="8"/>
        <v>#DIV/0!</v>
      </c>
      <c r="U29" s="61" t="e">
        <f t="shared" si="3"/>
        <v>#DIV/0!</v>
      </c>
      <c r="V29" s="45" t="e">
        <f t="shared" si="4"/>
        <v>#DIV/0!</v>
      </c>
      <c r="W29" s="1" t="e">
        <f t="shared" si="9"/>
        <v>#DIV/0!</v>
      </c>
    </row>
    <row r="30" spans="1:23" x14ac:dyDescent="0.35">
      <c r="A30" s="1">
        <f>CALC_HC_SERV!A30</f>
        <v>29</v>
      </c>
      <c r="B30" s="1" t="str">
        <f>CALC_HC_SERV!B30</f>
        <v>Emissions de combustió d'energia</v>
      </c>
      <c r="C30" s="1" t="str">
        <f>CALC_HC_SERV!C30</f>
        <v xml:space="preserve">Emissions Dièsel per a carretilles 0 </v>
      </c>
      <c r="D30" s="1" t="str">
        <f>CALC_HC_SERV!D30</f>
        <v>Emissions 0</v>
      </c>
      <c r="E30" s="1">
        <f>CALC_HC_SERV!E30</f>
        <v>0</v>
      </c>
      <c r="F30" s="38">
        <f>CALC_HC_SERV!F30</f>
        <v>0</v>
      </c>
      <c r="G30" s="50" t="e">
        <f t="shared" si="0"/>
        <v>#DIV/0!</v>
      </c>
      <c r="H30" s="45" t="e">
        <f>IF(K30=TEXTOS!$H$3,0,IF(F30&gt;0,F30,E30))*G30</f>
        <v>#DIV/0!</v>
      </c>
      <c r="I30" s="1">
        <f>CALC_HC_SERV!I30</f>
        <v>0</v>
      </c>
      <c r="J30" s="45" t="e">
        <f t="shared" si="5"/>
        <v>#DIV/0!</v>
      </c>
      <c r="K30" s="1" t="str">
        <f>CALC_HC_SERV!K30</f>
        <v>SI</v>
      </c>
      <c r="L30" s="1" t="str">
        <f>CALC_HC_SERV!L30</f>
        <v>EME-CAR</v>
      </c>
      <c r="M30" s="1" t="str">
        <f>CALC_HC_SERV!M30</f>
        <v>Producció</v>
      </c>
      <c r="N30" s="48">
        <f t="shared" si="12"/>
        <v>0.5</v>
      </c>
      <c r="O30" s="48">
        <f>ESTIMACIONES!$E$327</f>
        <v>0.5</v>
      </c>
      <c r="P30" s="45" t="e">
        <f t="shared" si="6"/>
        <v>#DIV/0!</v>
      </c>
      <c r="Q30" s="45" t="e">
        <f t="shared" si="7"/>
        <v>#DIV/0!</v>
      </c>
      <c r="R30" s="1" t="e">
        <f t="shared" si="1"/>
        <v>#DIV/0!</v>
      </c>
      <c r="S30" s="1" t="e">
        <f t="shared" si="2"/>
        <v>#DIV/0!</v>
      </c>
      <c r="T30" s="1" t="e">
        <f t="shared" si="8"/>
        <v>#DIV/0!</v>
      </c>
      <c r="U30" s="61" t="e">
        <f t="shared" si="3"/>
        <v>#DIV/0!</v>
      </c>
      <c r="V30" s="45" t="e">
        <f t="shared" si="4"/>
        <v>#DIV/0!</v>
      </c>
      <c r="W30" s="1" t="e">
        <f t="shared" si="9"/>
        <v>#DIV/0!</v>
      </c>
    </row>
    <row r="31" spans="1:23" x14ac:dyDescent="0.35">
      <c r="A31" s="1">
        <f>CALC_HC_SERV!A31</f>
        <v>30</v>
      </c>
      <c r="B31" s="1" t="str">
        <f>CALC_HC_SERV!B31</f>
        <v>Emissions de combustió d'energia</v>
      </c>
      <c r="C31" s="1" t="str">
        <f>CALC_HC_SERV!C31</f>
        <v xml:space="preserve">Emissions Dièsel per a carretilles 0 </v>
      </c>
      <c r="D31" s="1" t="str">
        <f>CALC_HC_SERV!D31</f>
        <v>Emissions 0</v>
      </c>
      <c r="E31" s="1">
        <f>CALC_HC_SERV!E31</f>
        <v>0</v>
      </c>
      <c r="F31" s="38">
        <f>CALC_HC_SERV!F31</f>
        <v>0</v>
      </c>
      <c r="G31" s="50" t="e">
        <f t="shared" si="0"/>
        <v>#DIV/0!</v>
      </c>
      <c r="H31" s="45" t="e">
        <f>IF(K31=TEXTOS!$H$3,0,IF(F31&gt;0,F31,E31))*G31</f>
        <v>#DIV/0!</v>
      </c>
      <c r="I31" s="1">
        <f>CALC_HC_SERV!I31</f>
        <v>0</v>
      </c>
      <c r="J31" s="45" t="e">
        <f t="shared" si="5"/>
        <v>#DIV/0!</v>
      </c>
      <c r="K31" s="1" t="str">
        <f>CALC_HC_SERV!K31</f>
        <v>SI</v>
      </c>
      <c r="L31" s="1" t="str">
        <f>CALC_HC_SERV!L31</f>
        <v>EME-CAR</v>
      </c>
      <c r="M31" s="1" t="str">
        <f>CALC_HC_SERV!M31</f>
        <v>Producció</v>
      </c>
      <c r="N31" s="48">
        <f t="shared" si="12"/>
        <v>0.5</v>
      </c>
      <c r="O31" s="48">
        <f>ESTIMACIONES!$E$327</f>
        <v>0.5</v>
      </c>
      <c r="P31" s="45" t="e">
        <f t="shared" si="6"/>
        <v>#DIV/0!</v>
      </c>
      <c r="Q31" s="45" t="e">
        <f t="shared" si="7"/>
        <v>#DIV/0!</v>
      </c>
      <c r="R31" s="1" t="e">
        <f t="shared" si="1"/>
        <v>#DIV/0!</v>
      </c>
      <c r="S31" s="1" t="e">
        <f t="shared" si="2"/>
        <v>#DIV/0!</v>
      </c>
      <c r="T31" s="1" t="e">
        <f t="shared" si="8"/>
        <v>#DIV/0!</v>
      </c>
      <c r="U31" s="61" t="e">
        <f t="shared" si="3"/>
        <v>#DIV/0!</v>
      </c>
      <c r="V31" s="45" t="e">
        <f t="shared" si="4"/>
        <v>#DIV/0!</v>
      </c>
      <c r="W31" s="1" t="e">
        <f t="shared" si="9"/>
        <v>#DIV/0!</v>
      </c>
    </row>
    <row r="32" spans="1:23" x14ac:dyDescent="0.35">
      <c r="A32" s="1">
        <f>CALC_HC_SERV!A32</f>
        <v>31</v>
      </c>
      <c r="B32" s="1" t="str">
        <f>CALC_HC_SERV!B32</f>
        <v>Emissions de combustió d'energia</v>
      </c>
      <c r="C32" s="1" t="str">
        <f>CALC_HC_SERV!C32</f>
        <v xml:space="preserve">Emissions Combustible per a vehicles d'empresa 0 </v>
      </c>
      <c r="D32" s="1" t="str">
        <f>CALC_HC_SERV!D32</f>
        <v>Emissions 0</v>
      </c>
      <c r="E32" s="1">
        <f>CALC_HC_SERV!E32</f>
        <v>0</v>
      </c>
      <c r="F32" s="38">
        <f>CALC_HC_SERV!F32</f>
        <v>0</v>
      </c>
      <c r="G32" s="50" t="e">
        <f t="shared" si="0"/>
        <v>#DIV/0!</v>
      </c>
      <c r="H32" s="45" t="e">
        <f>IF(K32=TEXTOS!$H$3,0,IF(F32&gt;0,F32,E32))*G32</f>
        <v>#DIV/0!</v>
      </c>
      <c r="I32" s="1">
        <f>CALC_HC_SERV!I32</f>
        <v>0</v>
      </c>
      <c r="J32" s="45" t="e">
        <f t="shared" si="5"/>
        <v>#DIV/0!</v>
      </c>
      <c r="K32" s="1" t="str">
        <f>CALC_HC_SERV!K32</f>
        <v>SI</v>
      </c>
      <c r="L32" s="1" t="str">
        <f>CALC_HC_SERV!L32</f>
        <v>EME-VEH</v>
      </c>
      <c r="M32" s="1" t="str">
        <f>CALC_HC_SERV!M32</f>
        <v>Producció</v>
      </c>
      <c r="N32" s="48">
        <v>1</v>
      </c>
      <c r="O32" s="48">
        <f>1-N32</f>
        <v>0</v>
      </c>
      <c r="P32" s="45" t="e">
        <f t="shared" si="6"/>
        <v>#DIV/0!</v>
      </c>
      <c r="Q32" s="45" t="e">
        <f t="shared" si="7"/>
        <v>#DIV/0!</v>
      </c>
      <c r="R32" s="1" t="e">
        <f t="shared" si="1"/>
        <v>#DIV/0!</v>
      </c>
      <c r="S32" s="1" t="e">
        <f t="shared" si="2"/>
        <v>#DIV/0!</v>
      </c>
      <c r="T32" s="1" t="e">
        <f t="shared" si="8"/>
        <v>#DIV/0!</v>
      </c>
      <c r="U32" s="61" t="e">
        <f t="shared" si="3"/>
        <v>#DIV/0!</v>
      </c>
      <c r="V32" s="45" t="e">
        <f t="shared" si="4"/>
        <v>#DIV/0!</v>
      </c>
      <c r="W32" s="1" t="e">
        <f t="shared" si="9"/>
        <v>#DIV/0!</v>
      </c>
    </row>
    <row r="33" spans="1:23" x14ac:dyDescent="0.35">
      <c r="A33" s="1">
        <f>CALC_HC_SERV!A33</f>
        <v>32</v>
      </c>
      <c r="B33" s="1" t="str">
        <f>CALC_HC_SERV!B33</f>
        <v>Emissions de combustió d'energia</v>
      </c>
      <c r="C33" s="1" t="str">
        <f>CALC_HC_SERV!C33</f>
        <v xml:space="preserve">Emissions Combustible per a vehicles d'empresa 0 </v>
      </c>
      <c r="D33" s="1" t="str">
        <f>CALC_HC_SERV!D33</f>
        <v>Emissions 0</v>
      </c>
      <c r="E33" s="1">
        <f>CALC_HC_SERV!E33</f>
        <v>0</v>
      </c>
      <c r="F33" s="38">
        <f>CALC_HC_SERV!F33</f>
        <v>0</v>
      </c>
      <c r="G33" s="50" t="e">
        <f t="shared" si="0"/>
        <v>#DIV/0!</v>
      </c>
      <c r="H33" s="45" t="e">
        <f>IF(K33=TEXTOS!$H$3,0,IF(F33&gt;0,F33,E33))*G33</f>
        <v>#DIV/0!</v>
      </c>
      <c r="I33" s="1">
        <f>CALC_HC_SERV!I33</f>
        <v>0</v>
      </c>
      <c r="J33" s="45" t="e">
        <f t="shared" si="5"/>
        <v>#DIV/0!</v>
      </c>
      <c r="K33" s="1" t="str">
        <f>CALC_HC_SERV!K33</f>
        <v>SI</v>
      </c>
      <c r="L33" s="1" t="str">
        <f>CALC_HC_SERV!L33</f>
        <v>EME-VEH</v>
      </c>
      <c r="M33" s="1" t="str">
        <f>CALC_HC_SERV!M33</f>
        <v>Producció</v>
      </c>
      <c r="N33" s="48">
        <v>1</v>
      </c>
      <c r="O33" s="48">
        <f t="shared" ref="O33:O39" si="13">1-N33</f>
        <v>0</v>
      </c>
      <c r="P33" s="45" t="e">
        <f t="shared" si="6"/>
        <v>#DIV/0!</v>
      </c>
      <c r="Q33" s="45" t="e">
        <f t="shared" si="7"/>
        <v>#DIV/0!</v>
      </c>
      <c r="R33" s="1" t="e">
        <f t="shared" si="1"/>
        <v>#DIV/0!</v>
      </c>
      <c r="S33" s="1" t="e">
        <f t="shared" si="2"/>
        <v>#DIV/0!</v>
      </c>
      <c r="T33" s="1" t="e">
        <f t="shared" si="8"/>
        <v>#DIV/0!</v>
      </c>
      <c r="U33" s="61" t="e">
        <f t="shared" si="3"/>
        <v>#DIV/0!</v>
      </c>
      <c r="V33" s="45" t="e">
        <f t="shared" si="4"/>
        <v>#DIV/0!</v>
      </c>
      <c r="W33" s="1" t="e">
        <f t="shared" si="9"/>
        <v>#DIV/0!</v>
      </c>
    </row>
    <row r="34" spans="1:23" x14ac:dyDescent="0.35">
      <c r="A34" s="1">
        <f>CALC_HC_SERV!A34</f>
        <v>33</v>
      </c>
      <c r="B34" s="1" t="str">
        <f>CALC_HC_SERV!B34</f>
        <v>Emissions de combustió d'energia</v>
      </c>
      <c r="C34" s="1" t="str">
        <f>CALC_HC_SERV!C34</f>
        <v xml:space="preserve">Emissions Combustible per a vehicles d'empresa 0 </v>
      </c>
      <c r="D34" s="1" t="str">
        <f>CALC_HC_SERV!D34</f>
        <v>Emissions 0</v>
      </c>
      <c r="E34" s="1">
        <f>CALC_HC_SERV!E34</f>
        <v>0</v>
      </c>
      <c r="F34" s="38">
        <f>CALC_HC_SERV!F34</f>
        <v>0</v>
      </c>
      <c r="G34" s="50" t="e">
        <f t="shared" si="0"/>
        <v>#DIV/0!</v>
      </c>
      <c r="H34" s="45" t="e">
        <f>IF(K34=TEXTOS!$H$3,0,IF(F34&gt;0,F34,E34))*G34</f>
        <v>#DIV/0!</v>
      </c>
      <c r="I34" s="1">
        <f>CALC_HC_SERV!I34</f>
        <v>0</v>
      </c>
      <c r="J34" s="45" t="e">
        <f t="shared" si="5"/>
        <v>#DIV/0!</v>
      </c>
      <c r="K34" s="1" t="str">
        <f>CALC_HC_SERV!K34</f>
        <v>SI</v>
      </c>
      <c r="L34" s="1" t="str">
        <f>CALC_HC_SERV!L34</f>
        <v>EME-VEH</v>
      </c>
      <c r="M34" s="1" t="str">
        <f>CALC_HC_SERV!M34</f>
        <v>Producció</v>
      </c>
      <c r="N34" s="48">
        <v>1</v>
      </c>
      <c r="O34" s="48">
        <f t="shared" si="13"/>
        <v>0</v>
      </c>
      <c r="P34" s="45" t="e">
        <f t="shared" si="6"/>
        <v>#DIV/0!</v>
      </c>
      <c r="Q34" s="45" t="e">
        <f t="shared" si="7"/>
        <v>#DIV/0!</v>
      </c>
      <c r="R34" s="1" t="e">
        <f t="shared" ref="R34:R65" si="14">P34/$C$407</f>
        <v>#DIV/0!</v>
      </c>
      <c r="S34" s="1" t="e">
        <f t="shared" ref="S34:S65" si="15">Q34/$C$406</f>
        <v>#DIV/0!</v>
      </c>
      <c r="T34" s="1" t="e">
        <f t="shared" si="8"/>
        <v>#DIV/0!</v>
      </c>
      <c r="U34" s="61" t="e">
        <f t="shared" ref="U34:U65" si="16">$F$416*T34</f>
        <v>#DIV/0!</v>
      </c>
      <c r="V34" s="45" t="e">
        <f t="shared" si="4"/>
        <v>#DIV/0!</v>
      </c>
      <c r="W34" s="1" t="e">
        <f t="shared" si="9"/>
        <v>#DIV/0!</v>
      </c>
    </row>
    <row r="35" spans="1:23" x14ac:dyDescent="0.35">
      <c r="A35" s="1">
        <f>CALC_HC_SERV!A35</f>
        <v>34</v>
      </c>
      <c r="B35" s="1" t="str">
        <f>CALC_HC_SERV!B35</f>
        <v>Emissions de combustió d'energia</v>
      </c>
      <c r="C35" s="1" t="str">
        <f>CALC_HC_SERV!C35</f>
        <v xml:space="preserve">Emissions Combustible per a vehicles d'empresa 0 </v>
      </c>
      <c r="D35" s="1" t="str">
        <f>CALC_HC_SERV!D35</f>
        <v>Emissions 0</v>
      </c>
      <c r="E35" s="1">
        <f>CALC_HC_SERV!E35</f>
        <v>0</v>
      </c>
      <c r="F35" s="38">
        <f>CALC_HC_SERV!F35</f>
        <v>0</v>
      </c>
      <c r="G35" s="50" t="e">
        <f t="shared" si="0"/>
        <v>#DIV/0!</v>
      </c>
      <c r="H35" s="45" t="e">
        <f>IF(K35=TEXTOS!$H$3,0,IF(F35&gt;0,F35,E35))*G35</f>
        <v>#DIV/0!</v>
      </c>
      <c r="I35" s="1">
        <f>CALC_HC_SERV!I35</f>
        <v>0</v>
      </c>
      <c r="J35" s="45" t="e">
        <f t="shared" si="5"/>
        <v>#DIV/0!</v>
      </c>
      <c r="K35" s="1" t="str">
        <f>CALC_HC_SERV!K35</f>
        <v>SI</v>
      </c>
      <c r="L35" s="1" t="str">
        <f>CALC_HC_SERV!L35</f>
        <v>EME-VEH</v>
      </c>
      <c r="M35" s="1" t="str">
        <f>CALC_HC_SERV!M35</f>
        <v>Producció</v>
      </c>
      <c r="N35" s="48">
        <v>1</v>
      </c>
      <c r="O35" s="48">
        <f t="shared" si="13"/>
        <v>0</v>
      </c>
      <c r="P35" s="45" t="e">
        <f t="shared" si="6"/>
        <v>#DIV/0!</v>
      </c>
      <c r="Q35" s="45" t="e">
        <f t="shared" si="7"/>
        <v>#DIV/0!</v>
      </c>
      <c r="R35" s="1" t="e">
        <f t="shared" si="14"/>
        <v>#DIV/0!</v>
      </c>
      <c r="S35" s="1" t="e">
        <f t="shared" si="15"/>
        <v>#DIV/0!</v>
      </c>
      <c r="T35" s="1" t="e">
        <f t="shared" si="8"/>
        <v>#DIV/0!</v>
      </c>
      <c r="U35" s="61" t="e">
        <f t="shared" si="16"/>
        <v>#DIV/0!</v>
      </c>
      <c r="V35" s="45" t="e">
        <f t="shared" si="4"/>
        <v>#DIV/0!</v>
      </c>
      <c r="W35" s="1" t="e">
        <f t="shared" si="9"/>
        <v>#DIV/0!</v>
      </c>
    </row>
    <row r="36" spans="1:23" x14ac:dyDescent="0.35">
      <c r="A36" s="1">
        <f>CALC_HC_SERV!A36</f>
        <v>35</v>
      </c>
      <c r="B36" s="1" t="str">
        <f>CALC_HC_SERV!B36</f>
        <v>Emissions de combustió d'energia</v>
      </c>
      <c r="C36" s="1" t="str">
        <f>CALC_HC_SERV!C36</f>
        <v xml:space="preserve">Emissions Combustible per a vehicles d'empresa 0 </v>
      </c>
      <c r="D36" s="1" t="str">
        <f>CALC_HC_SERV!D36</f>
        <v>Emissions 0</v>
      </c>
      <c r="E36" s="1">
        <f>CALC_HC_SERV!E36</f>
        <v>0</v>
      </c>
      <c r="F36" s="38">
        <f>CALC_HC_SERV!F36</f>
        <v>0</v>
      </c>
      <c r="G36" s="50" t="e">
        <f t="shared" si="0"/>
        <v>#DIV/0!</v>
      </c>
      <c r="H36" s="45" t="e">
        <f>IF(K36=TEXTOS!$H$3,0,IF(F36&gt;0,F36,E36))*G36</f>
        <v>#DIV/0!</v>
      </c>
      <c r="I36" s="1">
        <f>CALC_HC_SERV!I36</f>
        <v>0</v>
      </c>
      <c r="J36" s="45" t="e">
        <f t="shared" si="5"/>
        <v>#DIV/0!</v>
      </c>
      <c r="K36" s="1" t="str">
        <f>CALC_HC_SERV!K36</f>
        <v>SI</v>
      </c>
      <c r="L36" s="1" t="str">
        <f>CALC_HC_SERV!L36</f>
        <v>EME-VEH</v>
      </c>
      <c r="M36" s="1" t="str">
        <f>CALC_HC_SERV!M36</f>
        <v>Producció</v>
      </c>
      <c r="N36" s="48">
        <v>1</v>
      </c>
      <c r="O36" s="48">
        <f t="shared" si="13"/>
        <v>0</v>
      </c>
      <c r="P36" s="45" t="e">
        <f t="shared" si="6"/>
        <v>#DIV/0!</v>
      </c>
      <c r="Q36" s="45" t="e">
        <f t="shared" si="7"/>
        <v>#DIV/0!</v>
      </c>
      <c r="R36" s="1" t="e">
        <f t="shared" si="14"/>
        <v>#DIV/0!</v>
      </c>
      <c r="S36" s="1" t="e">
        <f t="shared" si="15"/>
        <v>#DIV/0!</v>
      </c>
      <c r="T36" s="1" t="e">
        <f t="shared" si="8"/>
        <v>#DIV/0!</v>
      </c>
      <c r="U36" s="61" t="e">
        <f t="shared" si="16"/>
        <v>#DIV/0!</v>
      </c>
      <c r="V36" s="45" t="e">
        <f t="shared" si="4"/>
        <v>#DIV/0!</v>
      </c>
      <c r="W36" s="1" t="e">
        <f t="shared" si="9"/>
        <v>#DIV/0!</v>
      </c>
    </row>
    <row r="37" spans="1:23" x14ac:dyDescent="0.35">
      <c r="A37" s="1">
        <f>CALC_HC_SERV!A37</f>
        <v>36</v>
      </c>
      <c r="B37" s="1" t="str">
        <f>CALC_HC_SERV!B37</f>
        <v>Emissions de combustió d'energia</v>
      </c>
      <c r="C37" s="1" t="str">
        <f>CALC_HC_SERV!C37</f>
        <v xml:space="preserve">Emissions Combustible per a vehicles d'empresa 0 </v>
      </c>
      <c r="D37" s="1" t="str">
        <f>CALC_HC_SERV!D37</f>
        <v>Emissions 0</v>
      </c>
      <c r="E37" s="1">
        <f>CALC_HC_SERV!E37</f>
        <v>0</v>
      </c>
      <c r="F37" s="38">
        <f>CALC_HC_SERV!F37</f>
        <v>0</v>
      </c>
      <c r="G37" s="50" t="e">
        <f t="shared" si="0"/>
        <v>#DIV/0!</v>
      </c>
      <c r="H37" s="45" t="e">
        <f>IF(K37=TEXTOS!$H$3,0,IF(F37&gt;0,F37,E37))*G37</f>
        <v>#DIV/0!</v>
      </c>
      <c r="I37" s="1">
        <f>CALC_HC_SERV!I37</f>
        <v>0</v>
      </c>
      <c r="J37" s="45" t="e">
        <f t="shared" si="5"/>
        <v>#DIV/0!</v>
      </c>
      <c r="K37" s="1" t="str">
        <f>CALC_HC_SERV!K37</f>
        <v>SI</v>
      </c>
      <c r="L37" s="1" t="str">
        <f>CALC_HC_SERV!L37</f>
        <v>EME-VEH</v>
      </c>
      <c r="M37" s="1" t="str">
        <f>CALC_HC_SERV!M37</f>
        <v>Producció</v>
      </c>
      <c r="N37" s="48">
        <v>1</v>
      </c>
      <c r="O37" s="48">
        <f t="shared" si="13"/>
        <v>0</v>
      </c>
      <c r="P37" s="45" t="e">
        <f t="shared" si="6"/>
        <v>#DIV/0!</v>
      </c>
      <c r="Q37" s="45" t="e">
        <f t="shared" si="7"/>
        <v>#DIV/0!</v>
      </c>
      <c r="R37" s="1" t="e">
        <f t="shared" si="14"/>
        <v>#DIV/0!</v>
      </c>
      <c r="S37" s="1" t="e">
        <f t="shared" si="15"/>
        <v>#DIV/0!</v>
      </c>
      <c r="T37" s="1" t="e">
        <f t="shared" si="8"/>
        <v>#DIV/0!</v>
      </c>
      <c r="U37" s="61" t="e">
        <f t="shared" si="16"/>
        <v>#DIV/0!</v>
      </c>
      <c r="V37" s="45" t="e">
        <f t="shared" si="4"/>
        <v>#DIV/0!</v>
      </c>
      <c r="W37" s="1" t="e">
        <f t="shared" si="9"/>
        <v>#DIV/0!</v>
      </c>
    </row>
    <row r="38" spans="1:23" x14ac:dyDescent="0.35">
      <c r="A38" s="1">
        <f>CALC_HC_SERV!A38</f>
        <v>37</v>
      </c>
      <c r="B38" s="1" t="str">
        <f>CALC_HC_SERV!B38</f>
        <v>Emissions de combustió d'energia</v>
      </c>
      <c r="C38" s="1" t="str">
        <f>CALC_HC_SERV!C38</f>
        <v xml:space="preserve">Emissions Combustible per a vehicles d'empresa 0 </v>
      </c>
      <c r="D38" s="1" t="str">
        <f>CALC_HC_SERV!D38</f>
        <v>Emissions 0</v>
      </c>
      <c r="E38" s="1">
        <f>CALC_HC_SERV!E38</f>
        <v>0</v>
      </c>
      <c r="F38" s="38">
        <f>CALC_HC_SERV!F38</f>
        <v>0</v>
      </c>
      <c r="G38" s="50" t="e">
        <f t="shared" si="0"/>
        <v>#DIV/0!</v>
      </c>
      <c r="H38" s="45" t="e">
        <f>IF(K38=TEXTOS!$H$3,0,IF(F38&gt;0,F38,E38))*G38</f>
        <v>#DIV/0!</v>
      </c>
      <c r="I38" s="1">
        <f>CALC_HC_SERV!I38</f>
        <v>0</v>
      </c>
      <c r="J38" s="45" t="e">
        <f t="shared" si="5"/>
        <v>#DIV/0!</v>
      </c>
      <c r="K38" s="1" t="str">
        <f>CALC_HC_SERV!K38</f>
        <v>SI</v>
      </c>
      <c r="L38" s="1" t="str">
        <f>CALC_HC_SERV!L38</f>
        <v>EME-VEH</v>
      </c>
      <c r="M38" s="1" t="str">
        <f>CALC_HC_SERV!M38</f>
        <v>Producció</v>
      </c>
      <c r="N38" s="48">
        <v>1</v>
      </c>
      <c r="O38" s="48">
        <f t="shared" si="13"/>
        <v>0</v>
      </c>
      <c r="P38" s="45" t="e">
        <f t="shared" si="6"/>
        <v>#DIV/0!</v>
      </c>
      <c r="Q38" s="45" t="e">
        <f t="shared" si="7"/>
        <v>#DIV/0!</v>
      </c>
      <c r="R38" s="1" t="e">
        <f t="shared" si="14"/>
        <v>#DIV/0!</v>
      </c>
      <c r="S38" s="1" t="e">
        <f t="shared" si="15"/>
        <v>#DIV/0!</v>
      </c>
      <c r="T38" s="1" t="e">
        <f t="shared" si="8"/>
        <v>#DIV/0!</v>
      </c>
      <c r="U38" s="61" t="e">
        <f t="shared" si="16"/>
        <v>#DIV/0!</v>
      </c>
      <c r="V38" s="45" t="e">
        <f t="shared" si="4"/>
        <v>#DIV/0!</v>
      </c>
      <c r="W38" s="1" t="e">
        <f t="shared" si="9"/>
        <v>#DIV/0!</v>
      </c>
    </row>
    <row r="39" spans="1:23" x14ac:dyDescent="0.35">
      <c r="A39" s="1">
        <f>CALC_HC_SERV!A39</f>
        <v>38</v>
      </c>
      <c r="B39" s="1" t="str">
        <f>CALC_HC_SERV!B39</f>
        <v>Emissions de combustió d'energia</v>
      </c>
      <c r="C39" s="1" t="str">
        <f>CALC_HC_SERV!C39</f>
        <v xml:space="preserve">Emissions Combustible per a vehicles d'empresa 0 </v>
      </c>
      <c r="D39" s="1" t="str">
        <f>CALC_HC_SERV!D39</f>
        <v>Emissions 0</v>
      </c>
      <c r="E39" s="1">
        <f>CALC_HC_SERV!E39</f>
        <v>0</v>
      </c>
      <c r="F39" s="38">
        <f>CALC_HC_SERV!F39</f>
        <v>0</v>
      </c>
      <c r="G39" s="50" t="e">
        <f t="shared" si="0"/>
        <v>#DIV/0!</v>
      </c>
      <c r="H39" s="45" t="e">
        <f>IF(K39=TEXTOS!$H$3,0,IF(F39&gt;0,F39,E39))*G39</f>
        <v>#DIV/0!</v>
      </c>
      <c r="I39" s="1">
        <f>CALC_HC_SERV!I39</f>
        <v>0</v>
      </c>
      <c r="J39" s="45" t="e">
        <f t="shared" si="5"/>
        <v>#DIV/0!</v>
      </c>
      <c r="K39" s="1" t="str">
        <f>CALC_HC_SERV!K39</f>
        <v>SI</v>
      </c>
      <c r="L39" s="1" t="str">
        <f>CALC_HC_SERV!L39</f>
        <v>EME-VEH</v>
      </c>
      <c r="M39" s="1" t="str">
        <f>CALC_HC_SERV!M39</f>
        <v>Producció</v>
      </c>
      <c r="N39" s="48">
        <v>1</v>
      </c>
      <c r="O39" s="48">
        <f t="shared" si="13"/>
        <v>0</v>
      </c>
      <c r="P39" s="45" t="e">
        <f t="shared" si="6"/>
        <v>#DIV/0!</v>
      </c>
      <c r="Q39" s="45" t="e">
        <f t="shared" si="7"/>
        <v>#DIV/0!</v>
      </c>
      <c r="R39" s="1" t="e">
        <f t="shared" si="14"/>
        <v>#DIV/0!</v>
      </c>
      <c r="S39" s="1" t="e">
        <f t="shared" si="15"/>
        <v>#DIV/0!</v>
      </c>
      <c r="T39" s="1" t="e">
        <f t="shared" si="8"/>
        <v>#DIV/0!</v>
      </c>
      <c r="U39" s="61" t="e">
        <f t="shared" si="16"/>
        <v>#DIV/0!</v>
      </c>
      <c r="V39" s="45" t="e">
        <f t="shared" si="4"/>
        <v>#DIV/0!</v>
      </c>
      <c r="W39" s="1" t="e">
        <f t="shared" si="9"/>
        <v>#DIV/0!</v>
      </c>
    </row>
    <row r="40" spans="1:23" x14ac:dyDescent="0.35">
      <c r="A40" s="1">
        <f>CALC_HC_SERV!A40</f>
        <v>39</v>
      </c>
      <c r="B40" s="1" t="str">
        <f>CALC_HC_SERV!B40</f>
        <v>Emissions de combustió d'energia</v>
      </c>
      <c r="C40" s="1" t="str">
        <f>CALC_HC_SERV!C40</f>
        <v xml:space="preserve">Emissions Combustible per a equips de calor 0 </v>
      </c>
      <c r="D40" s="1" t="str">
        <f>CALC_HC_SERV!D40</f>
        <v>Emissions 0</v>
      </c>
      <c r="E40" s="1">
        <f>CALC_HC_SERV!E40</f>
        <v>0</v>
      </c>
      <c r="F40" s="38">
        <f>CALC_HC_SERV!F40</f>
        <v>0</v>
      </c>
      <c r="G40" s="50" t="e">
        <f t="shared" si="0"/>
        <v>#DIV/0!</v>
      </c>
      <c r="H40" s="45" t="e">
        <f>IF(K40=TEXTOS!$H$3,0,IF(F40&gt;0,F40,E40))*G40</f>
        <v>#DIV/0!</v>
      </c>
      <c r="I40" s="1">
        <f>CALC_HC_SERV!I40</f>
        <v>0</v>
      </c>
      <c r="J40" s="45" t="e">
        <f t="shared" si="5"/>
        <v>#DIV/0!</v>
      </c>
      <c r="K40" s="1" t="str">
        <f>CALC_HC_SERV!K40</f>
        <v>NO</v>
      </c>
      <c r="L40" s="1" t="str">
        <f>CALC_HC_SERV!L40</f>
        <v>EME-CAL</v>
      </c>
      <c r="M40" s="1" t="str">
        <f>CALC_HC_SERV!M40</f>
        <v>Producció</v>
      </c>
      <c r="N40" s="48">
        <v>0</v>
      </c>
      <c r="O40" s="48">
        <v>0</v>
      </c>
      <c r="P40" s="45" t="e">
        <f t="shared" si="6"/>
        <v>#DIV/0!</v>
      </c>
      <c r="Q40" s="45" t="e">
        <f t="shared" si="7"/>
        <v>#DIV/0!</v>
      </c>
      <c r="R40" s="1" t="e">
        <f t="shared" si="14"/>
        <v>#DIV/0!</v>
      </c>
      <c r="S40" s="1" t="e">
        <f t="shared" si="15"/>
        <v>#DIV/0!</v>
      </c>
      <c r="T40" s="1" t="e">
        <f t="shared" si="8"/>
        <v>#DIV/0!</v>
      </c>
      <c r="U40" s="61" t="e">
        <f t="shared" si="16"/>
        <v>#DIV/0!</v>
      </c>
      <c r="V40" s="45" t="e">
        <f t="shared" si="4"/>
        <v>#DIV/0!</v>
      </c>
      <c r="W40" s="1" t="e">
        <f t="shared" si="9"/>
        <v>#DIV/0!</v>
      </c>
    </row>
    <row r="41" spans="1:23" x14ac:dyDescent="0.35">
      <c r="A41" s="1">
        <f>CALC_HC_SERV!A41</f>
        <v>40</v>
      </c>
      <c r="B41" s="1" t="str">
        <f>CALC_HC_SERV!B41</f>
        <v>Emissions de combustió d'energia</v>
      </c>
      <c r="C41" s="1" t="str">
        <f>CALC_HC_SERV!C41</f>
        <v xml:space="preserve">Emissions Combustible per a equips de calor 0 </v>
      </c>
      <c r="D41" s="1" t="str">
        <f>CALC_HC_SERV!D41</f>
        <v>Emissions 0</v>
      </c>
      <c r="E41" s="1">
        <f>CALC_HC_SERV!E41</f>
        <v>0</v>
      </c>
      <c r="F41" s="38">
        <f>CALC_HC_SERV!F41</f>
        <v>0</v>
      </c>
      <c r="G41" s="50" t="e">
        <f t="shared" si="0"/>
        <v>#DIV/0!</v>
      </c>
      <c r="H41" s="45" t="e">
        <f>IF(K41=TEXTOS!$H$3,0,IF(F41&gt;0,F41,E41))*G41</f>
        <v>#DIV/0!</v>
      </c>
      <c r="I41" s="1">
        <f>CALC_HC_SERV!I41</f>
        <v>0</v>
      </c>
      <c r="J41" s="45" t="e">
        <f t="shared" si="5"/>
        <v>#DIV/0!</v>
      </c>
      <c r="K41" s="1" t="str">
        <f>CALC_HC_SERV!K41</f>
        <v>NO</v>
      </c>
      <c r="L41" s="1" t="str">
        <f>CALC_HC_SERV!L41</f>
        <v>EME-CAL</v>
      </c>
      <c r="M41" s="1" t="str">
        <f>CALC_HC_SERV!M41</f>
        <v>Producció</v>
      </c>
      <c r="N41" s="48">
        <v>0</v>
      </c>
      <c r="O41" s="48">
        <v>0</v>
      </c>
      <c r="P41" s="45" t="e">
        <f t="shared" si="6"/>
        <v>#DIV/0!</v>
      </c>
      <c r="Q41" s="45" t="e">
        <f t="shared" si="7"/>
        <v>#DIV/0!</v>
      </c>
      <c r="R41" s="1" t="e">
        <f t="shared" si="14"/>
        <v>#DIV/0!</v>
      </c>
      <c r="S41" s="1" t="e">
        <f t="shared" si="15"/>
        <v>#DIV/0!</v>
      </c>
      <c r="T41" s="1" t="e">
        <f t="shared" si="8"/>
        <v>#DIV/0!</v>
      </c>
      <c r="U41" s="61" t="e">
        <f t="shared" si="16"/>
        <v>#DIV/0!</v>
      </c>
      <c r="V41" s="45" t="e">
        <f t="shared" si="4"/>
        <v>#DIV/0!</v>
      </c>
      <c r="W41" s="1" t="e">
        <f t="shared" si="9"/>
        <v>#DIV/0!</v>
      </c>
    </row>
    <row r="42" spans="1:23" x14ac:dyDescent="0.35">
      <c r="A42" s="1">
        <f>CALC_HC_SERV!A42</f>
        <v>41</v>
      </c>
      <c r="B42" s="1" t="str">
        <f>CALC_HC_SERV!B42</f>
        <v>Emissions de combustió d'energia</v>
      </c>
      <c r="C42" s="1" t="str">
        <f>CALC_HC_SERV!C42</f>
        <v xml:space="preserve">Emissions Combustible per a equips de calor 0 </v>
      </c>
      <c r="D42" s="1" t="str">
        <f>CALC_HC_SERV!D42</f>
        <v>Emissions 0</v>
      </c>
      <c r="E42" s="1">
        <f>CALC_HC_SERV!E42</f>
        <v>0</v>
      </c>
      <c r="F42" s="38">
        <f>CALC_HC_SERV!F42</f>
        <v>0</v>
      </c>
      <c r="G42" s="50" t="e">
        <f t="shared" si="0"/>
        <v>#DIV/0!</v>
      </c>
      <c r="H42" s="45" t="e">
        <f>IF(K42=TEXTOS!$H$3,0,IF(F42&gt;0,F42,E42))*G42</f>
        <v>#DIV/0!</v>
      </c>
      <c r="I42" s="1">
        <f>CALC_HC_SERV!I42</f>
        <v>0</v>
      </c>
      <c r="J42" s="45" t="e">
        <f t="shared" si="5"/>
        <v>#DIV/0!</v>
      </c>
      <c r="K42" s="1" t="str">
        <f>CALC_HC_SERV!K42</f>
        <v>NO</v>
      </c>
      <c r="L42" s="1" t="str">
        <f>CALC_HC_SERV!L42</f>
        <v>EME-CAL</v>
      </c>
      <c r="M42" s="1" t="str">
        <f>CALC_HC_SERV!M42</f>
        <v>Producció</v>
      </c>
      <c r="N42" s="48">
        <v>0</v>
      </c>
      <c r="O42" s="48">
        <v>0</v>
      </c>
      <c r="P42" s="45" t="e">
        <f t="shared" si="6"/>
        <v>#DIV/0!</v>
      </c>
      <c r="Q42" s="45" t="e">
        <f t="shared" si="7"/>
        <v>#DIV/0!</v>
      </c>
      <c r="R42" s="1" t="e">
        <f t="shared" si="14"/>
        <v>#DIV/0!</v>
      </c>
      <c r="S42" s="1" t="e">
        <f t="shared" si="15"/>
        <v>#DIV/0!</v>
      </c>
      <c r="T42" s="1" t="e">
        <f t="shared" si="8"/>
        <v>#DIV/0!</v>
      </c>
      <c r="U42" s="61" t="e">
        <f t="shared" si="16"/>
        <v>#DIV/0!</v>
      </c>
      <c r="V42" s="45" t="e">
        <f t="shared" si="4"/>
        <v>#DIV/0!</v>
      </c>
      <c r="W42" s="1" t="e">
        <f t="shared" si="9"/>
        <v>#DIV/0!</v>
      </c>
    </row>
    <row r="43" spans="1:23" x14ac:dyDescent="0.35">
      <c r="A43" s="1">
        <f>CALC_HC_SERV!A43</f>
        <v>42</v>
      </c>
      <c r="B43" s="1" t="str">
        <f>CALC_HC_SERV!B43</f>
        <v>Emissions de combustió d'energia</v>
      </c>
      <c r="C43" s="1" t="str">
        <f>CALC_HC_SERV!C43</f>
        <v xml:space="preserve">Emissions Combustible per a equips de calor 0 </v>
      </c>
      <c r="D43" s="1" t="str">
        <f>CALC_HC_SERV!D43</f>
        <v>Emissions 0</v>
      </c>
      <c r="E43" s="1">
        <f>CALC_HC_SERV!E43</f>
        <v>0</v>
      </c>
      <c r="F43" s="38">
        <f>CALC_HC_SERV!F43</f>
        <v>0</v>
      </c>
      <c r="G43" s="50" t="e">
        <f t="shared" si="0"/>
        <v>#DIV/0!</v>
      </c>
      <c r="H43" s="45" t="e">
        <f>IF(K43=TEXTOS!$H$3,0,IF(F43&gt;0,F43,E43))*G43</f>
        <v>#DIV/0!</v>
      </c>
      <c r="I43" s="1">
        <f>CALC_HC_SERV!I43</f>
        <v>0</v>
      </c>
      <c r="J43" s="45" t="e">
        <f t="shared" si="5"/>
        <v>#DIV/0!</v>
      </c>
      <c r="K43" s="1" t="str">
        <f>CALC_HC_SERV!K43</f>
        <v>NO</v>
      </c>
      <c r="L43" s="1" t="str">
        <f>CALC_HC_SERV!L43</f>
        <v>EME-CAL</v>
      </c>
      <c r="M43" s="1" t="str">
        <f>CALC_HC_SERV!M43</f>
        <v>Producció</v>
      </c>
      <c r="N43" s="48">
        <v>0</v>
      </c>
      <c r="O43" s="48">
        <v>0</v>
      </c>
      <c r="P43" s="45" t="e">
        <f t="shared" si="6"/>
        <v>#DIV/0!</v>
      </c>
      <c r="Q43" s="45" t="e">
        <f t="shared" si="7"/>
        <v>#DIV/0!</v>
      </c>
      <c r="R43" s="1" t="e">
        <f t="shared" si="14"/>
        <v>#DIV/0!</v>
      </c>
      <c r="S43" s="1" t="e">
        <f t="shared" si="15"/>
        <v>#DIV/0!</v>
      </c>
      <c r="T43" s="1" t="e">
        <f t="shared" si="8"/>
        <v>#DIV/0!</v>
      </c>
      <c r="U43" s="61" t="e">
        <f t="shared" si="16"/>
        <v>#DIV/0!</v>
      </c>
      <c r="V43" s="45" t="e">
        <f t="shared" si="4"/>
        <v>#DIV/0!</v>
      </c>
      <c r="W43" s="1" t="e">
        <f t="shared" si="9"/>
        <v>#DIV/0!</v>
      </c>
    </row>
    <row r="44" spans="1:23" x14ac:dyDescent="0.35">
      <c r="A44" s="1">
        <f>CALC_HC_SERV!A44</f>
        <v>43</v>
      </c>
      <c r="B44" s="1" t="str">
        <f>CALC_HC_SERV!B44</f>
        <v>Aigua</v>
      </c>
      <c r="C44" s="1" t="str">
        <f>CALC_HC_SERV!C44</f>
        <v>Aigua de xarxa</v>
      </c>
      <c r="D44" s="1" t="str">
        <f>CALC_HC_SERV!D44</f>
        <v>Aigua de xarxa</v>
      </c>
      <c r="E44" s="1">
        <f>CALC_HC_SERV!E44</f>
        <v>0</v>
      </c>
      <c r="F44" s="38">
        <f>CALC_HC_SERV!F44</f>
        <v>0</v>
      </c>
      <c r="G44" s="50" t="e">
        <f>$D$307</f>
        <v>#DIV/0!</v>
      </c>
      <c r="H44" s="45" t="e">
        <f>IF(K44=TEXTOS!$H$3,0,IF(F44&gt;0,F44,E44))*G44</f>
        <v>#DIV/0!</v>
      </c>
      <c r="I44" s="1">
        <f>CALC_HC_SERV!I44</f>
        <v>2.7784755019999999E-4</v>
      </c>
      <c r="J44" s="45" t="e">
        <f t="shared" si="5"/>
        <v>#DIV/0!</v>
      </c>
      <c r="K44" s="1" t="str">
        <f>CALC_HC_SERV!K44</f>
        <v>SI</v>
      </c>
      <c r="L44" s="1" t="str">
        <f>CALC_HC_SERV!L44</f>
        <v>AGP</v>
      </c>
      <c r="M44" s="1" t="str">
        <f>CALC_HC_SERV!M44</f>
        <v>Extracció i producció de Mat. Auxiliars</v>
      </c>
      <c r="N44" s="48">
        <f t="shared" ref="N44:N45" si="17">1-O44</f>
        <v>0</v>
      </c>
      <c r="O44" s="48">
        <f>ESTIMACIONES!$E$328</f>
        <v>1</v>
      </c>
      <c r="P44" s="45" t="e">
        <f t="shared" si="6"/>
        <v>#DIV/0!</v>
      </c>
      <c r="Q44" s="45" t="e">
        <f t="shared" si="7"/>
        <v>#DIV/0!</v>
      </c>
      <c r="R44" s="1" t="e">
        <f t="shared" si="14"/>
        <v>#DIV/0!</v>
      </c>
      <c r="S44" s="1" t="e">
        <f t="shared" si="15"/>
        <v>#DIV/0!</v>
      </c>
      <c r="T44" s="1" t="e">
        <f t="shared" si="8"/>
        <v>#DIV/0!</v>
      </c>
      <c r="U44" s="61" t="e">
        <f t="shared" si="16"/>
        <v>#DIV/0!</v>
      </c>
      <c r="V44" s="45" t="e">
        <f t="shared" si="4"/>
        <v>#DIV/0!</v>
      </c>
      <c r="W44" s="1" t="e">
        <f t="shared" si="9"/>
        <v>#DIV/0!</v>
      </c>
    </row>
    <row r="45" spans="1:23" x14ac:dyDescent="0.35">
      <c r="A45" s="1">
        <f>CALC_HC_SERV!A45</f>
        <v>44</v>
      </c>
      <c r="B45" s="1" t="str">
        <f>CALC_HC_SERV!B45</f>
        <v>Aigua</v>
      </c>
      <c r="C45" s="1" t="str">
        <f>CALC_HC_SERV!C45</f>
        <v>Aigua d'altres orígens (pou, riu, etc.)</v>
      </c>
      <c r="D45" s="1" t="str">
        <f>CALC_HC_SERV!D45</f>
        <v>Aigua d'altres orígens (pou, riu, etc.)</v>
      </c>
      <c r="E45" s="1">
        <f>CALC_HC_SERV!E45</f>
        <v>0</v>
      </c>
      <c r="F45" s="38">
        <f>CALC_HC_SERV!F45</f>
        <v>0</v>
      </c>
      <c r="G45" s="50" t="e">
        <f>$D$307</f>
        <v>#DIV/0!</v>
      </c>
      <c r="H45" s="45" t="e">
        <f>IF(K45=TEXTOS!$H$3,0,IF(F45&gt;0,F45,E45))*G45</f>
        <v>#DIV/0!</v>
      </c>
      <c r="I45" s="1">
        <f>CALC_HC_SERV!I45</f>
        <v>0</v>
      </c>
      <c r="J45" s="45" t="e">
        <f t="shared" si="5"/>
        <v>#DIV/0!</v>
      </c>
      <c r="K45" s="1" t="str">
        <f>CALC_HC_SERV!K45</f>
        <v>SI</v>
      </c>
      <c r="L45" s="1" t="str">
        <f>CALC_HC_SERV!L45</f>
        <v>AGP</v>
      </c>
      <c r="M45" s="1" t="str">
        <f>CALC_HC_SERV!M45</f>
        <v>Extracció i producció de Mat. Auxiliars</v>
      </c>
      <c r="N45" s="48">
        <f t="shared" si="17"/>
        <v>0</v>
      </c>
      <c r="O45" s="48">
        <f>ESTIMACIONES!$E$328</f>
        <v>1</v>
      </c>
      <c r="P45" s="45" t="e">
        <f t="shared" si="6"/>
        <v>#DIV/0!</v>
      </c>
      <c r="Q45" s="45" t="e">
        <f t="shared" si="7"/>
        <v>#DIV/0!</v>
      </c>
      <c r="R45" s="1" t="e">
        <f t="shared" si="14"/>
        <v>#DIV/0!</v>
      </c>
      <c r="S45" s="1" t="e">
        <f t="shared" si="15"/>
        <v>#DIV/0!</v>
      </c>
      <c r="T45" s="1" t="e">
        <f t="shared" si="8"/>
        <v>#DIV/0!</v>
      </c>
      <c r="U45" s="61" t="e">
        <f t="shared" si="16"/>
        <v>#DIV/0!</v>
      </c>
      <c r="V45" s="45" t="e">
        <f t="shared" si="4"/>
        <v>#DIV/0!</v>
      </c>
      <c r="W45" s="1" t="e">
        <f t="shared" si="9"/>
        <v>#DIV/0!</v>
      </c>
    </row>
    <row r="46" spans="1:23" x14ac:dyDescent="0.35">
      <c r="A46" s="1">
        <f>CALC_HC_SERV!A46</f>
        <v>45</v>
      </c>
      <c r="B46" s="1" t="str">
        <f>CALC_HC_SERV!B46</f>
        <v>Consumibles i materials auxiliars</v>
      </c>
      <c r="C46" s="1" t="str">
        <f>CALC_HC_SERV!C46</f>
        <v>Paper</v>
      </c>
      <c r="D46" s="1" t="str">
        <f>CALC_HC_SERV!D46</f>
        <v>Paper</v>
      </c>
      <c r="E46" s="1">
        <f>CALC_HC_SERV!E46</f>
        <v>0</v>
      </c>
      <c r="F46" s="38">
        <f>CALC_HC_SERV!F46</f>
        <v>0</v>
      </c>
      <c r="G46" s="50" t="e">
        <f t="shared" ref="G46:G109" si="18">$D$263</f>
        <v>#DIV/0!</v>
      </c>
      <c r="H46" s="45" t="e">
        <f>IF(K46=TEXTOS!$H$3,0,IF(F46&gt;0,F46,E46))*G46</f>
        <v>#DIV/0!</v>
      </c>
      <c r="I46" s="1">
        <f>CALC_HC_SERV!I46</f>
        <v>0.90667533609999995</v>
      </c>
      <c r="J46" s="45" t="e">
        <f t="shared" si="5"/>
        <v>#DIV/0!</v>
      </c>
      <c r="K46" s="1" t="str">
        <f>CALC_HC_SERV!K46</f>
        <v>NO</v>
      </c>
      <c r="L46" s="1" t="str">
        <f>CALC_HC_SERV!L46</f>
        <v>MAT</v>
      </c>
      <c r="M46" s="1" t="str">
        <f>CALC_HC_SERV!M46</f>
        <v>Extracció i producció de Mat. Auxiliars</v>
      </c>
      <c r="N46" s="48">
        <v>0</v>
      </c>
      <c r="O46" s="48">
        <v>0</v>
      </c>
      <c r="P46" s="45" t="e">
        <f t="shared" si="6"/>
        <v>#DIV/0!</v>
      </c>
      <c r="Q46" s="45" t="e">
        <f t="shared" si="7"/>
        <v>#DIV/0!</v>
      </c>
      <c r="R46" s="1" t="e">
        <f t="shared" si="14"/>
        <v>#DIV/0!</v>
      </c>
      <c r="S46" s="1" t="e">
        <f t="shared" si="15"/>
        <v>#DIV/0!</v>
      </c>
      <c r="T46" s="1" t="e">
        <f t="shared" si="8"/>
        <v>#DIV/0!</v>
      </c>
      <c r="U46" s="61" t="e">
        <f t="shared" si="16"/>
        <v>#DIV/0!</v>
      </c>
      <c r="V46" s="45" t="e">
        <f t="shared" si="4"/>
        <v>#DIV/0!</v>
      </c>
      <c r="W46" s="1" t="e">
        <f t="shared" si="9"/>
        <v>#DIV/0!</v>
      </c>
    </row>
    <row r="47" spans="1:23" x14ac:dyDescent="0.35">
      <c r="A47" s="1">
        <f>CALC_HC_SERV!A47</f>
        <v>46</v>
      </c>
      <c r="B47" s="1" t="str">
        <f>CALC_HC_SERV!B47</f>
        <v>Consumibles i materials auxiliars</v>
      </c>
      <c r="C47" s="1" t="str">
        <f>CALC_HC_SERV!C47</f>
        <v>Cartutxos de tinta o tòner</v>
      </c>
      <c r="D47" s="1" t="str">
        <f>CALC_HC_SERV!D47</f>
        <v>Cartutxos de tinta o tòner</v>
      </c>
      <c r="E47" s="1">
        <f>CALC_HC_SERV!E47</f>
        <v>0</v>
      </c>
      <c r="F47" s="38">
        <f>CALC_HC_SERV!F47</f>
        <v>0</v>
      </c>
      <c r="G47" s="50" t="e">
        <f t="shared" si="18"/>
        <v>#DIV/0!</v>
      </c>
      <c r="H47" s="45" t="e">
        <f>IF(K47=TEXTOS!$H$3,0,IF(F47&gt;0,F47,E47))*G47</f>
        <v>#DIV/0!</v>
      </c>
      <c r="I47" s="1">
        <f>CALC_HC_SERV!I47</f>
        <v>17.115929340000001</v>
      </c>
      <c r="J47" s="45" t="e">
        <f t="shared" si="5"/>
        <v>#DIV/0!</v>
      </c>
      <c r="K47" s="1" t="str">
        <f>CALC_HC_SERV!K47</f>
        <v>NO</v>
      </c>
      <c r="L47" s="1" t="str">
        <f>CALC_HC_SERV!L47</f>
        <v>MAT</v>
      </c>
      <c r="M47" s="1" t="str">
        <f>CALC_HC_SERV!M47</f>
        <v>Extracció i producció de Mat. Auxiliars</v>
      </c>
      <c r="N47" s="48">
        <v>0</v>
      </c>
      <c r="O47" s="48">
        <v>0</v>
      </c>
      <c r="P47" s="45" t="e">
        <f t="shared" si="6"/>
        <v>#DIV/0!</v>
      </c>
      <c r="Q47" s="45" t="e">
        <f t="shared" si="7"/>
        <v>#DIV/0!</v>
      </c>
      <c r="R47" s="1" t="e">
        <f t="shared" si="14"/>
        <v>#DIV/0!</v>
      </c>
      <c r="S47" s="1" t="e">
        <f t="shared" si="15"/>
        <v>#DIV/0!</v>
      </c>
      <c r="T47" s="1" t="e">
        <f t="shared" si="8"/>
        <v>#DIV/0!</v>
      </c>
      <c r="U47" s="61" t="e">
        <f t="shared" si="16"/>
        <v>#DIV/0!</v>
      </c>
      <c r="V47" s="45" t="e">
        <f t="shared" si="4"/>
        <v>#DIV/0!</v>
      </c>
      <c r="W47" s="1" t="e">
        <f t="shared" si="9"/>
        <v>#DIV/0!</v>
      </c>
    </row>
    <row r="48" spans="1:23" x14ac:dyDescent="0.35">
      <c r="A48" s="1">
        <f>CALC_HC_SERV!A48</f>
        <v>47</v>
      </c>
      <c r="B48" s="1" t="str">
        <f>CALC_HC_SERV!B48</f>
        <v>Consumibles i materials auxiliars</v>
      </c>
      <c r="C48" s="1" t="str">
        <f>CALC_HC_SERV!C48</f>
        <v>Oli (per a màquines)</v>
      </c>
      <c r="D48" s="1" t="str">
        <f>CALC_HC_SERV!D48</f>
        <v>Oli (per a màquines)</v>
      </c>
      <c r="E48" s="1">
        <f>CALC_HC_SERV!E48</f>
        <v>0</v>
      </c>
      <c r="F48" s="38">
        <f>CALC_HC_SERV!F48</f>
        <v>0</v>
      </c>
      <c r="G48" s="50" t="e">
        <f t="shared" si="18"/>
        <v>#DIV/0!</v>
      </c>
      <c r="H48" s="45" t="e">
        <f>IF(K48=TEXTOS!$H$3,0,IF(F48&gt;0,F48,E48))*G48</f>
        <v>#DIV/0!</v>
      </c>
      <c r="I48" s="1">
        <f>CALC_HC_SERV!I48</f>
        <v>1.051232298</v>
      </c>
      <c r="J48" s="45" t="e">
        <f t="shared" si="5"/>
        <v>#DIV/0!</v>
      </c>
      <c r="K48" s="1" t="str">
        <f>CALC_HC_SERV!K48</f>
        <v>NO</v>
      </c>
      <c r="L48" s="1" t="str">
        <f>CALC_HC_SERV!L48</f>
        <v>MAT</v>
      </c>
      <c r="M48" s="1" t="str">
        <f>CALC_HC_SERV!M48</f>
        <v>Extracció i producció de Mat. Auxiliars</v>
      </c>
      <c r="N48" s="48">
        <v>0</v>
      </c>
      <c r="O48" s="48">
        <v>0</v>
      </c>
      <c r="P48" s="45" t="e">
        <f t="shared" si="6"/>
        <v>#DIV/0!</v>
      </c>
      <c r="Q48" s="45" t="e">
        <f t="shared" si="7"/>
        <v>#DIV/0!</v>
      </c>
      <c r="R48" s="1" t="e">
        <f t="shared" si="14"/>
        <v>#DIV/0!</v>
      </c>
      <c r="S48" s="1" t="e">
        <f t="shared" si="15"/>
        <v>#DIV/0!</v>
      </c>
      <c r="T48" s="1" t="e">
        <f t="shared" si="8"/>
        <v>#DIV/0!</v>
      </c>
      <c r="U48" s="61" t="e">
        <f t="shared" si="16"/>
        <v>#DIV/0!</v>
      </c>
      <c r="V48" s="45" t="e">
        <f t="shared" si="4"/>
        <v>#DIV/0!</v>
      </c>
      <c r="W48" s="1" t="e">
        <f t="shared" si="9"/>
        <v>#DIV/0!</v>
      </c>
    </row>
    <row r="49" spans="1:23" x14ac:dyDescent="0.35">
      <c r="A49" s="1">
        <f>CALC_HC_SERV!A49</f>
        <v>48</v>
      </c>
      <c r="B49" s="1" t="str">
        <f>CALC_HC_SERV!B49</f>
        <v>Consumibles i materials auxiliars</v>
      </c>
      <c r="C49" s="1" t="str">
        <f>CALC_HC_SERV!C49</f>
        <v>Oxigen (per a oxitall)</v>
      </c>
      <c r="D49" s="1" t="str">
        <f>CALC_HC_SERV!D49</f>
        <v>Oxigen (per a oxitall)</v>
      </c>
      <c r="E49" s="1">
        <f>CALC_HC_SERV!E49</f>
        <v>0</v>
      </c>
      <c r="F49" s="38">
        <f>CALC_HC_SERV!F49</f>
        <v>0</v>
      </c>
      <c r="G49" s="50" t="e">
        <f t="shared" si="18"/>
        <v>#DIV/0!</v>
      </c>
      <c r="H49" s="45" t="e">
        <f>IF(K49=TEXTOS!$H$3,0,IF(F49&gt;0,F49,E49))*G49</f>
        <v>#DIV/0!</v>
      </c>
      <c r="I49" s="1">
        <f>CALC_HC_SERV!I49</f>
        <v>0.61233683800000005</v>
      </c>
      <c r="J49" s="45" t="e">
        <f t="shared" si="5"/>
        <v>#DIV/0!</v>
      </c>
      <c r="K49" s="1" t="str">
        <f>CALC_HC_SERV!K49</f>
        <v>SI</v>
      </c>
      <c r="L49" s="1" t="str">
        <f>CALC_HC_SERV!L49</f>
        <v>MAT</v>
      </c>
      <c r="M49" s="1" t="str">
        <f>CALC_HC_SERV!M49</f>
        <v>Extracció i producció de Mat. Auxiliars</v>
      </c>
      <c r="N49" s="48">
        <f t="shared" ref="N49:N53" si="19">1-O49</f>
        <v>0.5</v>
      </c>
      <c r="O49" s="48">
        <f>ESTIMACIONES!$E$329</f>
        <v>0.5</v>
      </c>
      <c r="P49" s="45" t="e">
        <f t="shared" si="6"/>
        <v>#DIV/0!</v>
      </c>
      <c r="Q49" s="45" t="e">
        <f t="shared" si="7"/>
        <v>#DIV/0!</v>
      </c>
      <c r="R49" s="1" t="e">
        <f t="shared" si="14"/>
        <v>#DIV/0!</v>
      </c>
      <c r="S49" s="1" t="e">
        <f t="shared" si="15"/>
        <v>#DIV/0!</v>
      </c>
      <c r="T49" s="1" t="e">
        <f t="shared" si="8"/>
        <v>#DIV/0!</v>
      </c>
      <c r="U49" s="61" t="e">
        <f t="shared" si="16"/>
        <v>#DIV/0!</v>
      </c>
      <c r="V49" s="45" t="e">
        <f t="shared" si="4"/>
        <v>#DIV/0!</v>
      </c>
      <c r="W49" s="1" t="e">
        <f t="shared" si="9"/>
        <v>#DIV/0!</v>
      </c>
    </row>
    <row r="50" spans="1:23" x14ac:dyDescent="0.35">
      <c r="A50" s="1">
        <f>CALC_HC_SERV!A50</f>
        <v>49</v>
      </c>
      <c r="B50" s="1" t="str">
        <f>CALC_HC_SERV!B50</f>
        <v>Consumibles i materials auxiliars</v>
      </c>
      <c r="C50" s="1" t="str">
        <f>CALC_HC_SERV!C50</f>
        <v>Acetilè (per a oxitall)</v>
      </c>
      <c r="D50" s="1" t="str">
        <f>CALC_HC_SERV!D50</f>
        <v>Acetilè (per a oxitall)</v>
      </c>
      <c r="E50" s="1">
        <f>CALC_HC_SERV!E50</f>
        <v>0</v>
      </c>
      <c r="F50" s="38">
        <f>CALC_HC_SERV!F50</f>
        <v>0</v>
      </c>
      <c r="G50" s="50" t="e">
        <f t="shared" si="18"/>
        <v>#DIV/0!</v>
      </c>
      <c r="H50" s="45" t="e">
        <f>IF(K50=TEXTOS!$H$3,0,IF(F50&gt;0,F50,E50))*G50</f>
        <v>#DIV/0!</v>
      </c>
      <c r="I50" s="1">
        <f>CALC_HC_SERV!I50</f>
        <v>3.329045582</v>
      </c>
      <c r="J50" s="45" t="e">
        <f t="shared" si="5"/>
        <v>#DIV/0!</v>
      </c>
      <c r="K50" s="1" t="str">
        <f>CALC_HC_SERV!K50</f>
        <v>SI</v>
      </c>
      <c r="L50" s="1" t="str">
        <f>CALC_HC_SERV!L50</f>
        <v>MAT</v>
      </c>
      <c r="M50" s="1" t="str">
        <f>CALC_HC_SERV!M50</f>
        <v>Extracció i producció de Mat. Auxiliars</v>
      </c>
      <c r="N50" s="48">
        <f t="shared" si="19"/>
        <v>0.5</v>
      </c>
      <c r="O50" s="48">
        <f>ESTIMACIONES!$E$329</f>
        <v>0.5</v>
      </c>
      <c r="P50" s="45" t="e">
        <f t="shared" si="6"/>
        <v>#DIV/0!</v>
      </c>
      <c r="Q50" s="45" t="e">
        <f t="shared" si="7"/>
        <v>#DIV/0!</v>
      </c>
      <c r="R50" s="1" t="e">
        <f t="shared" si="14"/>
        <v>#DIV/0!</v>
      </c>
      <c r="S50" s="1" t="e">
        <f t="shared" si="15"/>
        <v>#DIV/0!</v>
      </c>
      <c r="T50" s="1" t="e">
        <f t="shared" si="8"/>
        <v>#DIV/0!</v>
      </c>
      <c r="U50" s="61" t="e">
        <f t="shared" si="16"/>
        <v>#DIV/0!</v>
      </c>
      <c r="V50" s="45" t="e">
        <f t="shared" si="4"/>
        <v>#DIV/0!</v>
      </c>
      <c r="W50" s="1" t="e">
        <f t="shared" si="9"/>
        <v>#DIV/0!</v>
      </c>
    </row>
    <row r="51" spans="1:23" x14ac:dyDescent="0.35">
      <c r="A51" s="1">
        <f>CALC_HC_SERV!A51</f>
        <v>50</v>
      </c>
      <c r="B51" s="1" t="str">
        <f>CALC_HC_SERV!B51</f>
        <v>Consumibles i materials auxiliars</v>
      </c>
      <c r="C51" s="1" t="str">
        <f>CALC_HC_SERV!C51</f>
        <v>Dissolvents</v>
      </c>
      <c r="D51" s="1" t="str">
        <f>CALC_HC_SERV!D51</f>
        <v>Dissolvents</v>
      </c>
      <c r="E51" s="1">
        <f>CALC_HC_SERV!E51</f>
        <v>0</v>
      </c>
      <c r="F51" s="38">
        <f>CALC_HC_SERV!F51</f>
        <v>0</v>
      </c>
      <c r="G51" s="50" t="e">
        <f>$E$350</f>
        <v>#DIV/0!</v>
      </c>
      <c r="H51" s="45" t="e">
        <f>IF(K51=TEXTOS!$H$3,0,IF(F51&gt;0,F51,E51))*G51</f>
        <v>#DIV/0!</v>
      </c>
      <c r="I51" s="1">
        <f>CALC_HC_SERV!I51</f>
        <v>0.88252952250000005</v>
      </c>
      <c r="J51" s="45" t="e">
        <f t="shared" si="5"/>
        <v>#DIV/0!</v>
      </c>
      <c r="K51" s="1" t="str">
        <f>CALC_HC_SERV!K51</f>
        <v>SI</v>
      </c>
      <c r="L51" s="1" t="str">
        <f>CALC_HC_SERV!L51</f>
        <v>MAT</v>
      </c>
      <c r="M51" s="1" t="str">
        <f>CALC_HC_SERV!M51</f>
        <v>Extracció i producció de Mat. Auxiliars</v>
      </c>
      <c r="N51" s="48">
        <f t="shared" si="19"/>
        <v>0.5</v>
      </c>
      <c r="O51" s="48">
        <f>ESTIMACIONES!$E$324</f>
        <v>0.5</v>
      </c>
      <c r="P51" s="45" t="e">
        <f t="shared" si="6"/>
        <v>#DIV/0!</v>
      </c>
      <c r="Q51" s="45" t="e">
        <f t="shared" si="7"/>
        <v>#DIV/0!</v>
      </c>
      <c r="R51" s="1" t="e">
        <f t="shared" si="14"/>
        <v>#DIV/0!</v>
      </c>
      <c r="S51" s="1" t="e">
        <f t="shared" si="15"/>
        <v>#DIV/0!</v>
      </c>
      <c r="T51" s="1" t="e">
        <f t="shared" si="8"/>
        <v>#DIV/0!</v>
      </c>
      <c r="U51" s="61" t="e">
        <f t="shared" si="16"/>
        <v>#DIV/0!</v>
      </c>
      <c r="V51" s="45" t="e">
        <f t="shared" si="4"/>
        <v>#DIV/0!</v>
      </c>
      <c r="W51" s="1" t="e">
        <f t="shared" si="9"/>
        <v>#DIV/0!</v>
      </c>
    </row>
    <row r="52" spans="1:23" x14ac:dyDescent="0.35">
      <c r="A52" s="1">
        <f>CALC_HC_SERV!A52</f>
        <v>51</v>
      </c>
      <c r="B52" s="1" t="str">
        <f>CALC_HC_SERV!B52</f>
        <v>Consumibles i materials auxiliars</v>
      </c>
      <c r="C52" s="1" t="str">
        <f>CALC_HC_SERV!C52</f>
        <v>Draps</v>
      </c>
      <c r="D52" s="1" t="str">
        <f>CALC_HC_SERV!D52</f>
        <v>Draps</v>
      </c>
      <c r="E52" s="1">
        <f>CALC_HC_SERV!E52</f>
        <v>0</v>
      </c>
      <c r="F52" s="38">
        <f>CALC_HC_SERV!F52</f>
        <v>0</v>
      </c>
      <c r="G52" s="50" t="e">
        <f t="shared" si="18"/>
        <v>#DIV/0!</v>
      </c>
      <c r="H52" s="45" t="e">
        <f>IF(K52=TEXTOS!$H$3,0,IF(F52&gt;0,F52,E52))*G52</f>
        <v>#DIV/0!</v>
      </c>
      <c r="I52" s="1">
        <f>CALC_HC_SERV!I52</f>
        <v>23.298665410000002</v>
      </c>
      <c r="J52" s="45" t="e">
        <f t="shared" si="5"/>
        <v>#DIV/0!</v>
      </c>
      <c r="K52" s="1" t="str">
        <f>CALC_HC_SERV!K52</f>
        <v>SI</v>
      </c>
      <c r="L52" s="1" t="str">
        <f>CALC_HC_SERV!L52</f>
        <v>MAT</v>
      </c>
      <c r="M52" s="1" t="str">
        <f>CALC_HC_SERV!M52</f>
        <v>Extracció i producció de Mat. Auxiliars</v>
      </c>
      <c r="N52" s="48">
        <f t="shared" si="19"/>
        <v>1</v>
      </c>
      <c r="O52" s="48">
        <f>ESTIMACIONES!$E$325</f>
        <v>0</v>
      </c>
      <c r="P52" s="45" t="e">
        <f t="shared" si="6"/>
        <v>#DIV/0!</v>
      </c>
      <c r="Q52" s="45" t="e">
        <f t="shared" si="7"/>
        <v>#DIV/0!</v>
      </c>
      <c r="R52" s="1" t="e">
        <f t="shared" si="14"/>
        <v>#DIV/0!</v>
      </c>
      <c r="S52" s="1" t="e">
        <f t="shared" si="15"/>
        <v>#DIV/0!</v>
      </c>
      <c r="T52" s="1" t="e">
        <f t="shared" si="8"/>
        <v>#DIV/0!</v>
      </c>
      <c r="U52" s="61" t="e">
        <f t="shared" si="16"/>
        <v>#DIV/0!</v>
      </c>
      <c r="V52" s="45" t="e">
        <f t="shared" si="4"/>
        <v>#DIV/0!</v>
      </c>
      <c r="W52" s="1" t="e">
        <f t="shared" si="9"/>
        <v>#DIV/0!</v>
      </c>
    </row>
    <row r="53" spans="1:23" x14ac:dyDescent="0.35">
      <c r="A53" s="1">
        <f>CALC_HC_SERV!A53</f>
        <v>52</v>
      </c>
      <c r="B53" s="1" t="str">
        <f>CALC_HC_SERV!B53</f>
        <v>Consumibles i materials auxiliars</v>
      </c>
      <c r="C53" s="1" t="str">
        <f>CALC_HC_SERV!C53</f>
        <v>Sepiolita</v>
      </c>
      <c r="D53" s="1" t="str">
        <f>CALC_HC_SERV!D53</f>
        <v>Sepiolita</v>
      </c>
      <c r="E53" s="1">
        <f>CALC_HC_SERV!E53</f>
        <v>0</v>
      </c>
      <c r="F53" s="38">
        <f>CALC_HC_SERV!F53</f>
        <v>0</v>
      </c>
      <c r="G53" s="50" t="e">
        <f t="shared" si="18"/>
        <v>#DIV/0!</v>
      </c>
      <c r="H53" s="45" t="e">
        <f>IF(K53=TEXTOS!$H$3,0,IF(F53&gt;0,F53,E53))*G53</f>
        <v>#DIV/0!</v>
      </c>
      <c r="I53" s="1">
        <f>CALC_HC_SERV!I53</f>
        <v>0.2878849383</v>
      </c>
      <c r="J53" s="45" t="e">
        <f t="shared" si="5"/>
        <v>#DIV/0!</v>
      </c>
      <c r="K53" s="1" t="str">
        <f>CALC_HC_SERV!K53</f>
        <v>SI</v>
      </c>
      <c r="L53" s="1" t="str">
        <f>CALC_HC_SERV!L53</f>
        <v>MAT</v>
      </c>
      <c r="M53" s="1" t="str">
        <f>CALC_HC_SERV!M53</f>
        <v>Extracció i producció de Mat. Auxiliars</v>
      </c>
      <c r="N53" s="48">
        <f t="shared" si="19"/>
        <v>1</v>
      </c>
      <c r="O53" s="48">
        <f>ESTIMACIONES!$E$325</f>
        <v>0</v>
      </c>
      <c r="P53" s="45" t="e">
        <f t="shared" si="6"/>
        <v>#DIV/0!</v>
      </c>
      <c r="Q53" s="45" t="e">
        <f t="shared" si="7"/>
        <v>#DIV/0!</v>
      </c>
      <c r="R53" s="1" t="e">
        <f t="shared" si="14"/>
        <v>#DIV/0!</v>
      </c>
      <c r="S53" s="1" t="e">
        <f t="shared" si="15"/>
        <v>#DIV/0!</v>
      </c>
      <c r="T53" s="1" t="e">
        <f t="shared" si="8"/>
        <v>#DIV/0!</v>
      </c>
      <c r="U53" s="61" t="e">
        <f t="shared" si="16"/>
        <v>#DIV/0!</v>
      </c>
      <c r="V53" s="45" t="e">
        <f t="shared" si="4"/>
        <v>#DIV/0!</v>
      </c>
      <c r="W53" s="1" t="e">
        <f t="shared" si="9"/>
        <v>#DIV/0!</v>
      </c>
    </row>
    <row r="54" spans="1:23" x14ac:dyDescent="0.35">
      <c r="A54" s="1">
        <f>CALC_HC_SERV!A54</f>
        <v>53</v>
      </c>
      <c r="B54" s="1" t="str">
        <f>CALC_HC_SERV!B54</f>
        <v>Consumibles i materials auxiliars</v>
      </c>
      <c r="C54" s="1" t="str">
        <f>CALC_HC_SERV!C54</f>
        <v>Consumible 0</v>
      </c>
      <c r="D54" s="1" t="str">
        <f>CALC_HC_SERV!D54</f>
        <v>Consumible sense identificar</v>
      </c>
      <c r="E54" s="1">
        <f>CALC_HC_SERV!E54</f>
        <v>0</v>
      </c>
      <c r="F54" s="38">
        <f>CALC_HC_SERV!F54</f>
        <v>0</v>
      </c>
      <c r="G54" s="50" t="e">
        <f t="shared" si="18"/>
        <v>#DIV/0!</v>
      </c>
      <c r="H54" s="45" t="e">
        <f>IF(K54=TEXTOS!$H$3,0,IF(F54&gt;0,F54,E54))*G54</f>
        <v>#DIV/0!</v>
      </c>
      <c r="I54" s="1">
        <f>CALC_HC_SERV!I54</f>
        <v>0</v>
      </c>
      <c r="J54" s="45" t="e">
        <f t="shared" si="5"/>
        <v>#DIV/0!</v>
      </c>
      <c r="K54" s="1" t="str">
        <f>CALC_HC_SERV!K54</f>
        <v>SI</v>
      </c>
      <c r="L54" s="1" t="str">
        <f>CALC_HC_SERV!L54</f>
        <v>MAT</v>
      </c>
      <c r="M54" s="1" t="str">
        <f>CALC_HC_SERV!M54</f>
        <v>Extracció i producció de Mat. Auxiliars</v>
      </c>
      <c r="N54" s="48">
        <v>1</v>
      </c>
      <c r="O54" s="48">
        <f t="shared" ref="O54:O57" si="20">1-N54</f>
        <v>0</v>
      </c>
      <c r="P54" s="45" t="e">
        <f t="shared" si="6"/>
        <v>#DIV/0!</v>
      </c>
      <c r="Q54" s="45" t="e">
        <f t="shared" si="7"/>
        <v>#DIV/0!</v>
      </c>
      <c r="R54" s="1" t="e">
        <f t="shared" si="14"/>
        <v>#DIV/0!</v>
      </c>
      <c r="S54" s="1" t="e">
        <f t="shared" si="15"/>
        <v>#DIV/0!</v>
      </c>
      <c r="T54" s="1" t="e">
        <f t="shared" si="8"/>
        <v>#DIV/0!</v>
      </c>
      <c r="U54" s="61" t="e">
        <f t="shared" si="16"/>
        <v>#DIV/0!</v>
      </c>
      <c r="V54" s="45" t="e">
        <f t="shared" si="4"/>
        <v>#DIV/0!</v>
      </c>
      <c r="W54" s="1" t="e">
        <f t="shared" si="9"/>
        <v>#DIV/0!</v>
      </c>
    </row>
    <row r="55" spans="1:23" x14ac:dyDescent="0.35">
      <c r="A55" s="1">
        <f>CALC_HC_SERV!A55</f>
        <v>54</v>
      </c>
      <c r="B55" s="1" t="str">
        <f>CALC_HC_SERV!B55</f>
        <v>Consumibles i materials auxiliars</v>
      </c>
      <c r="C55" s="1" t="str">
        <f>CALC_HC_SERV!C55</f>
        <v>Consumible 0</v>
      </c>
      <c r="D55" s="1" t="str">
        <f>CALC_HC_SERV!D55</f>
        <v>Consumible sense identificar</v>
      </c>
      <c r="E55" s="1">
        <f>CALC_HC_SERV!E55</f>
        <v>0</v>
      </c>
      <c r="F55" s="38">
        <f>CALC_HC_SERV!F55</f>
        <v>0</v>
      </c>
      <c r="G55" s="50" t="e">
        <f t="shared" si="18"/>
        <v>#DIV/0!</v>
      </c>
      <c r="H55" s="45" t="e">
        <f>IF(K55=TEXTOS!$H$3,0,IF(F55&gt;0,F55,E55))*G55</f>
        <v>#DIV/0!</v>
      </c>
      <c r="I55" s="1">
        <f>CALC_HC_SERV!I55</f>
        <v>0</v>
      </c>
      <c r="J55" s="45" t="e">
        <f t="shared" si="5"/>
        <v>#DIV/0!</v>
      </c>
      <c r="K55" s="1" t="str">
        <f>CALC_HC_SERV!K55</f>
        <v>SI</v>
      </c>
      <c r="L55" s="1" t="str">
        <f>CALC_HC_SERV!L55</f>
        <v>MAT</v>
      </c>
      <c r="M55" s="1" t="str">
        <f>CALC_HC_SERV!M55</f>
        <v>Extracció i producció de Mat. Auxiliars</v>
      </c>
      <c r="N55" s="48">
        <v>1</v>
      </c>
      <c r="O55" s="48">
        <f t="shared" si="20"/>
        <v>0</v>
      </c>
      <c r="P55" s="45" t="e">
        <f t="shared" si="6"/>
        <v>#DIV/0!</v>
      </c>
      <c r="Q55" s="45" t="e">
        <f t="shared" si="7"/>
        <v>#DIV/0!</v>
      </c>
      <c r="R55" s="1" t="e">
        <f t="shared" si="14"/>
        <v>#DIV/0!</v>
      </c>
      <c r="S55" s="1" t="e">
        <f t="shared" si="15"/>
        <v>#DIV/0!</v>
      </c>
      <c r="T55" s="1" t="e">
        <f t="shared" si="8"/>
        <v>#DIV/0!</v>
      </c>
      <c r="U55" s="61" t="e">
        <f t="shared" si="16"/>
        <v>#DIV/0!</v>
      </c>
      <c r="V55" s="45" t="e">
        <f t="shared" si="4"/>
        <v>#DIV/0!</v>
      </c>
      <c r="W55" s="1" t="e">
        <f t="shared" si="9"/>
        <v>#DIV/0!</v>
      </c>
    </row>
    <row r="56" spans="1:23" x14ac:dyDescent="0.35">
      <c r="A56" s="1">
        <f>CALC_HC_SERV!A56</f>
        <v>55</v>
      </c>
      <c r="B56" s="1" t="str">
        <f>CALC_HC_SERV!B56</f>
        <v>Consumibles i materials auxiliars</v>
      </c>
      <c r="C56" s="1" t="str">
        <f>CALC_HC_SERV!C56</f>
        <v>Consumible 0</v>
      </c>
      <c r="D56" s="1" t="str">
        <f>CALC_HC_SERV!D56</f>
        <v>Consumible sense identificar</v>
      </c>
      <c r="E56" s="1">
        <f>CALC_HC_SERV!E56</f>
        <v>0</v>
      </c>
      <c r="F56" s="38">
        <f>CALC_HC_SERV!F56</f>
        <v>0</v>
      </c>
      <c r="G56" s="50" t="e">
        <f t="shared" si="18"/>
        <v>#DIV/0!</v>
      </c>
      <c r="H56" s="45" t="e">
        <f>IF(K56=TEXTOS!$H$3,0,IF(F56&gt;0,F56,E56))*G56</f>
        <v>#DIV/0!</v>
      </c>
      <c r="I56" s="1">
        <f>CALC_HC_SERV!I56</f>
        <v>0</v>
      </c>
      <c r="J56" s="45" t="e">
        <f t="shared" si="5"/>
        <v>#DIV/0!</v>
      </c>
      <c r="K56" s="1" t="str">
        <f>CALC_HC_SERV!K56</f>
        <v>SI</v>
      </c>
      <c r="L56" s="1" t="str">
        <f>CALC_HC_SERV!L56</f>
        <v>MAT</v>
      </c>
      <c r="M56" s="1" t="str">
        <f>CALC_HC_SERV!M56</f>
        <v>Extracció i producció de Mat. Auxiliars</v>
      </c>
      <c r="N56" s="48">
        <v>1</v>
      </c>
      <c r="O56" s="48">
        <f t="shared" si="20"/>
        <v>0</v>
      </c>
      <c r="P56" s="45" t="e">
        <f t="shared" si="6"/>
        <v>#DIV/0!</v>
      </c>
      <c r="Q56" s="45" t="e">
        <f t="shared" si="7"/>
        <v>#DIV/0!</v>
      </c>
      <c r="R56" s="1" t="e">
        <f t="shared" si="14"/>
        <v>#DIV/0!</v>
      </c>
      <c r="S56" s="1" t="e">
        <f t="shared" si="15"/>
        <v>#DIV/0!</v>
      </c>
      <c r="T56" s="1" t="e">
        <f t="shared" si="8"/>
        <v>#DIV/0!</v>
      </c>
      <c r="U56" s="61" t="e">
        <f t="shared" si="16"/>
        <v>#DIV/0!</v>
      </c>
      <c r="V56" s="45" t="e">
        <f t="shared" si="4"/>
        <v>#DIV/0!</v>
      </c>
      <c r="W56" s="1" t="e">
        <f t="shared" si="9"/>
        <v>#DIV/0!</v>
      </c>
    </row>
    <row r="57" spans="1:23" x14ac:dyDescent="0.35">
      <c r="A57" s="1">
        <f>CALC_HC_SERV!A57</f>
        <v>56</v>
      </c>
      <c r="B57" s="1" t="str">
        <f>CALC_HC_SERV!B57</f>
        <v>Consumibles i materials auxiliars</v>
      </c>
      <c r="C57" s="1" t="str">
        <f>CALC_HC_SERV!C57</f>
        <v>Consumible 0</v>
      </c>
      <c r="D57" s="1" t="str">
        <f>CALC_HC_SERV!D57</f>
        <v>Consumible sense identificar</v>
      </c>
      <c r="E57" s="1">
        <f>CALC_HC_SERV!E57</f>
        <v>0</v>
      </c>
      <c r="F57" s="38">
        <f>CALC_HC_SERV!F57</f>
        <v>0</v>
      </c>
      <c r="G57" s="50" t="e">
        <f t="shared" si="18"/>
        <v>#DIV/0!</v>
      </c>
      <c r="H57" s="45" t="e">
        <f>IF(K57=TEXTOS!$H$3,0,IF(F57&gt;0,F57,E57))*G57</f>
        <v>#DIV/0!</v>
      </c>
      <c r="I57" s="1">
        <f>CALC_HC_SERV!I57</f>
        <v>0</v>
      </c>
      <c r="J57" s="45" t="e">
        <f t="shared" si="5"/>
        <v>#DIV/0!</v>
      </c>
      <c r="K57" s="1" t="str">
        <f>CALC_HC_SERV!K57</f>
        <v>SI</v>
      </c>
      <c r="L57" s="1" t="str">
        <f>CALC_HC_SERV!L57</f>
        <v>MAT</v>
      </c>
      <c r="M57" s="1" t="str">
        <f>CALC_HC_SERV!M57</f>
        <v>Extracció i producció de Mat. Auxiliars</v>
      </c>
      <c r="N57" s="48">
        <v>1</v>
      </c>
      <c r="O57" s="48">
        <f t="shared" si="20"/>
        <v>0</v>
      </c>
      <c r="P57" s="45" t="e">
        <f t="shared" si="6"/>
        <v>#DIV/0!</v>
      </c>
      <c r="Q57" s="45" t="e">
        <f t="shared" si="7"/>
        <v>#DIV/0!</v>
      </c>
      <c r="R57" s="1" t="e">
        <f t="shared" si="14"/>
        <v>#DIV/0!</v>
      </c>
      <c r="S57" s="1" t="e">
        <f t="shared" si="15"/>
        <v>#DIV/0!</v>
      </c>
      <c r="T57" s="1" t="e">
        <f t="shared" si="8"/>
        <v>#DIV/0!</v>
      </c>
      <c r="U57" s="61" t="e">
        <f t="shared" si="16"/>
        <v>#DIV/0!</v>
      </c>
      <c r="V57" s="45" t="e">
        <f t="shared" si="4"/>
        <v>#DIV/0!</v>
      </c>
      <c r="W57" s="1" t="e">
        <f t="shared" si="9"/>
        <v>#DIV/0!</v>
      </c>
    </row>
    <row r="58" spans="1:23" x14ac:dyDescent="0.35">
      <c r="A58" s="1">
        <f>CALC_HC_SERV!A58</f>
        <v>57</v>
      </c>
      <c r="B58" s="1" t="str">
        <f>CALC_HC_SERV!B58</f>
        <v>Consum de refrigerants</v>
      </c>
      <c r="C58" s="1" t="str">
        <f>CALC_HC_SERV!C58</f>
        <v>Consum 0</v>
      </c>
      <c r="D58" s="1" t="str">
        <f>CALC_HC_SERV!D58</f>
        <v>Consum Altre refrigerant</v>
      </c>
      <c r="E58" s="1">
        <f>CALC_HC_SERV!E58</f>
        <v>0</v>
      </c>
      <c r="F58" s="38">
        <f>CALC_HC_SERV!F58</f>
        <v>0</v>
      </c>
      <c r="G58" s="50" t="e">
        <f t="shared" si="18"/>
        <v>#DIV/0!</v>
      </c>
      <c r="H58" s="45" t="e">
        <f>IF(K58=TEXTOS!$H$3,0,IF(F58&gt;0,F58,E58))*G58</f>
        <v>#DIV/0!</v>
      </c>
      <c r="I58" s="1">
        <f>CALC_HC_SERV!I58</f>
        <v>11.539081039999999</v>
      </c>
      <c r="J58" s="45" t="e">
        <f t="shared" si="5"/>
        <v>#DIV/0!</v>
      </c>
      <c r="K58" s="1" t="str">
        <f>CALC_HC_SERV!K58</f>
        <v>NO</v>
      </c>
      <c r="L58" s="1" t="str">
        <f>CALC_HC_SERV!L58</f>
        <v>REF</v>
      </c>
      <c r="M58" s="1" t="str">
        <f>CALC_HC_SERV!M58</f>
        <v>Extracció i producció de Mat. Auxiliars</v>
      </c>
      <c r="N58" s="48">
        <v>0</v>
      </c>
      <c r="O58" s="48">
        <v>0</v>
      </c>
      <c r="P58" s="45" t="e">
        <f t="shared" si="6"/>
        <v>#DIV/0!</v>
      </c>
      <c r="Q58" s="45" t="e">
        <f t="shared" si="7"/>
        <v>#DIV/0!</v>
      </c>
      <c r="R58" s="1" t="e">
        <f t="shared" si="14"/>
        <v>#DIV/0!</v>
      </c>
      <c r="S58" s="1" t="e">
        <f t="shared" si="15"/>
        <v>#DIV/0!</v>
      </c>
      <c r="T58" s="1" t="e">
        <f t="shared" si="8"/>
        <v>#DIV/0!</v>
      </c>
      <c r="U58" s="61" t="e">
        <f t="shared" si="16"/>
        <v>#DIV/0!</v>
      </c>
      <c r="V58" s="45" t="e">
        <f t="shared" si="4"/>
        <v>#DIV/0!</v>
      </c>
      <c r="W58" s="1" t="e">
        <f t="shared" si="9"/>
        <v>#DIV/0!</v>
      </c>
    </row>
    <row r="59" spans="1:23" x14ac:dyDescent="0.35">
      <c r="A59" s="1">
        <f>CALC_HC_SERV!A59</f>
        <v>58</v>
      </c>
      <c r="B59" s="1" t="str">
        <f>CALC_HC_SERV!B59</f>
        <v>Consum de refrigerants</v>
      </c>
      <c r="C59" s="1" t="str">
        <f>CALC_HC_SERV!C59</f>
        <v>Consum 0</v>
      </c>
      <c r="D59" s="1" t="str">
        <f>CALC_HC_SERV!D59</f>
        <v>Consum Altre refrigerant</v>
      </c>
      <c r="E59" s="1">
        <f>CALC_HC_SERV!E59</f>
        <v>0</v>
      </c>
      <c r="F59" s="38">
        <f>CALC_HC_SERV!F59</f>
        <v>0</v>
      </c>
      <c r="G59" s="50" t="e">
        <f t="shared" si="18"/>
        <v>#DIV/0!</v>
      </c>
      <c r="H59" s="45" t="e">
        <f>IF(K59=TEXTOS!$H$3,0,IF(F59&gt;0,F59,E59))*G59</f>
        <v>#DIV/0!</v>
      </c>
      <c r="I59" s="1">
        <f>CALC_HC_SERV!I59</f>
        <v>11.539081039999999</v>
      </c>
      <c r="J59" s="45" t="e">
        <f t="shared" si="5"/>
        <v>#DIV/0!</v>
      </c>
      <c r="K59" s="1" t="str">
        <f>CALC_HC_SERV!K59</f>
        <v>NO</v>
      </c>
      <c r="L59" s="1" t="str">
        <f>CALC_HC_SERV!L59</f>
        <v>REF</v>
      </c>
      <c r="M59" s="1" t="str">
        <f>CALC_HC_SERV!M59</f>
        <v>Extracció i producció de Mat. Auxiliars</v>
      </c>
      <c r="N59" s="48">
        <v>0</v>
      </c>
      <c r="O59" s="48">
        <v>0</v>
      </c>
      <c r="P59" s="45" t="e">
        <f t="shared" si="6"/>
        <v>#DIV/0!</v>
      </c>
      <c r="Q59" s="45" t="e">
        <f t="shared" si="7"/>
        <v>#DIV/0!</v>
      </c>
      <c r="R59" s="1" t="e">
        <f t="shared" si="14"/>
        <v>#DIV/0!</v>
      </c>
      <c r="S59" s="1" t="e">
        <f t="shared" si="15"/>
        <v>#DIV/0!</v>
      </c>
      <c r="T59" s="1" t="e">
        <f t="shared" si="8"/>
        <v>#DIV/0!</v>
      </c>
      <c r="U59" s="61" t="e">
        <f t="shared" si="16"/>
        <v>#DIV/0!</v>
      </c>
      <c r="V59" s="45" t="e">
        <f t="shared" si="4"/>
        <v>#DIV/0!</v>
      </c>
      <c r="W59" s="1" t="e">
        <f t="shared" si="9"/>
        <v>#DIV/0!</v>
      </c>
    </row>
    <row r="60" spans="1:23" x14ac:dyDescent="0.35">
      <c r="A60" s="1">
        <f>CALC_HC_SERV!A60</f>
        <v>59</v>
      </c>
      <c r="B60" s="1" t="str">
        <f>CALC_HC_SERV!B60</f>
        <v>Consum de refrigerants</v>
      </c>
      <c r="C60" s="1" t="str">
        <f>CALC_HC_SERV!C60</f>
        <v>Consum 0</v>
      </c>
      <c r="D60" s="1" t="str">
        <f>CALC_HC_SERV!D60</f>
        <v>Consum Altre refrigerant</v>
      </c>
      <c r="E60" s="1">
        <f>CALC_HC_SERV!E60</f>
        <v>0</v>
      </c>
      <c r="F60" s="38">
        <f>CALC_HC_SERV!F60</f>
        <v>0</v>
      </c>
      <c r="G60" s="50" t="e">
        <f t="shared" si="18"/>
        <v>#DIV/0!</v>
      </c>
      <c r="H60" s="45" t="e">
        <f>IF(K60=TEXTOS!$H$3,0,IF(F60&gt;0,F60,E60))*G60</f>
        <v>#DIV/0!</v>
      </c>
      <c r="I60" s="1">
        <f>CALC_HC_SERV!I60</f>
        <v>11.539081039999999</v>
      </c>
      <c r="J60" s="45" t="e">
        <f t="shared" si="5"/>
        <v>#DIV/0!</v>
      </c>
      <c r="K60" s="1" t="str">
        <f>CALC_HC_SERV!K60</f>
        <v>NO</v>
      </c>
      <c r="L60" s="1" t="str">
        <f>CALC_HC_SERV!L60</f>
        <v>REF</v>
      </c>
      <c r="M60" s="1" t="str">
        <f>CALC_HC_SERV!M60</f>
        <v>Extracció i producció de Mat. Auxiliars</v>
      </c>
      <c r="N60" s="48">
        <v>0</v>
      </c>
      <c r="O60" s="48">
        <v>0</v>
      </c>
      <c r="P60" s="45" t="e">
        <f t="shared" si="6"/>
        <v>#DIV/0!</v>
      </c>
      <c r="Q60" s="45" t="e">
        <f t="shared" si="7"/>
        <v>#DIV/0!</v>
      </c>
      <c r="R60" s="1" t="e">
        <f t="shared" si="14"/>
        <v>#DIV/0!</v>
      </c>
      <c r="S60" s="1" t="e">
        <f t="shared" si="15"/>
        <v>#DIV/0!</v>
      </c>
      <c r="T60" s="1" t="e">
        <f t="shared" si="8"/>
        <v>#DIV/0!</v>
      </c>
      <c r="U60" s="61" t="e">
        <f t="shared" si="16"/>
        <v>#DIV/0!</v>
      </c>
      <c r="V60" s="45" t="e">
        <f t="shared" si="4"/>
        <v>#DIV/0!</v>
      </c>
      <c r="W60" s="1" t="e">
        <f t="shared" si="9"/>
        <v>#DIV/0!</v>
      </c>
    </row>
    <row r="61" spans="1:23" x14ac:dyDescent="0.35">
      <c r="A61" s="1">
        <f>CALC_HC_SERV!A61</f>
        <v>60</v>
      </c>
      <c r="B61" s="1" t="str">
        <f>CALC_HC_SERV!B61</f>
        <v>Consum de refrigerants</v>
      </c>
      <c r="C61" s="1" t="str">
        <f>CALC_HC_SERV!C61</f>
        <v>Consum 0</v>
      </c>
      <c r="D61" s="1" t="str">
        <f>CALC_HC_SERV!D61</f>
        <v>Consum Altre refrigerant</v>
      </c>
      <c r="E61" s="1">
        <f>CALC_HC_SERV!E61</f>
        <v>0</v>
      </c>
      <c r="F61" s="38">
        <f>CALC_HC_SERV!F61</f>
        <v>0</v>
      </c>
      <c r="G61" s="50" t="e">
        <f t="shared" si="18"/>
        <v>#DIV/0!</v>
      </c>
      <c r="H61" s="45" t="e">
        <f>IF(K61=TEXTOS!$H$3,0,IF(F61&gt;0,F61,E61))*G61</f>
        <v>#DIV/0!</v>
      </c>
      <c r="I61" s="1">
        <f>CALC_HC_SERV!I61</f>
        <v>11.539081039999999</v>
      </c>
      <c r="J61" s="45" t="e">
        <f t="shared" si="5"/>
        <v>#DIV/0!</v>
      </c>
      <c r="K61" s="1" t="str">
        <f>CALC_HC_SERV!K61</f>
        <v>NO</v>
      </c>
      <c r="L61" s="1" t="str">
        <f>CALC_HC_SERV!L61</f>
        <v>REF</v>
      </c>
      <c r="M61" s="1" t="str">
        <f>CALC_HC_SERV!M61</f>
        <v>Extracció i producció de Mat. Auxiliars</v>
      </c>
      <c r="N61" s="48">
        <v>0</v>
      </c>
      <c r="O61" s="48">
        <v>0</v>
      </c>
      <c r="P61" s="45" t="e">
        <f t="shared" si="6"/>
        <v>#DIV/0!</v>
      </c>
      <c r="Q61" s="45" t="e">
        <f t="shared" si="7"/>
        <v>#DIV/0!</v>
      </c>
      <c r="R61" s="1" t="e">
        <f t="shared" si="14"/>
        <v>#DIV/0!</v>
      </c>
      <c r="S61" s="1" t="e">
        <f t="shared" si="15"/>
        <v>#DIV/0!</v>
      </c>
      <c r="T61" s="1" t="e">
        <f t="shared" si="8"/>
        <v>#DIV/0!</v>
      </c>
      <c r="U61" s="61" t="e">
        <f t="shared" si="16"/>
        <v>#DIV/0!</v>
      </c>
      <c r="V61" s="45" t="e">
        <f t="shared" si="4"/>
        <v>#DIV/0!</v>
      </c>
      <c r="W61" s="1" t="e">
        <f t="shared" si="9"/>
        <v>#DIV/0!</v>
      </c>
    </row>
    <row r="62" spans="1:23" x14ac:dyDescent="0.35">
      <c r="A62" s="1">
        <f>CALC_HC_SERV!A62</f>
        <v>61</v>
      </c>
      <c r="B62" s="1" t="str">
        <f>CALC_HC_SERV!B62</f>
        <v>Consum de refrigerants</v>
      </c>
      <c r="C62" s="1" t="str">
        <f>CALC_HC_SERV!C62</f>
        <v>Consum 0</v>
      </c>
      <c r="D62" s="1" t="str">
        <f>CALC_HC_SERV!D62</f>
        <v>Consum Altre refrigerant</v>
      </c>
      <c r="E62" s="1">
        <f>CALC_HC_SERV!E62</f>
        <v>0</v>
      </c>
      <c r="F62" s="38">
        <f>CALC_HC_SERV!F62</f>
        <v>0</v>
      </c>
      <c r="G62" s="50" t="e">
        <f t="shared" si="18"/>
        <v>#DIV/0!</v>
      </c>
      <c r="H62" s="45" t="e">
        <f>IF(K62=TEXTOS!$H$3,0,IF(F62&gt;0,F62,E62))*G62</f>
        <v>#DIV/0!</v>
      </c>
      <c r="I62" s="1">
        <f>CALC_HC_SERV!I62</f>
        <v>11.539081039999999</v>
      </c>
      <c r="J62" s="45" t="e">
        <f t="shared" si="5"/>
        <v>#DIV/0!</v>
      </c>
      <c r="K62" s="1" t="str">
        <f>CALC_HC_SERV!K62</f>
        <v>NO</v>
      </c>
      <c r="L62" s="1" t="str">
        <f>CALC_HC_SERV!L62</f>
        <v>REF</v>
      </c>
      <c r="M62" s="1" t="str">
        <f>CALC_HC_SERV!M62</f>
        <v>Extracció i producció de Mat. Auxiliars</v>
      </c>
      <c r="N62" s="48">
        <v>0</v>
      </c>
      <c r="O62" s="48">
        <v>0</v>
      </c>
      <c r="P62" s="45" t="e">
        <f t="shared" si="6"/>
        <v>#DIV/0!</v>
      </c>
      <c r="Q62" s="45" t="e">
        <f t="shared" si="7"/>
        <v>#DIV/0!</v>
      </c>
      <c r="R62" s="1" t="e">
        <f t="shared" si="14"/>
        <v>#DIV/0!</v>
      </c>
      <c r="S62" s="1" t="e">
        <f t="shared" si="15"/>
        <v>#DIV/0!</v>
      </c>
      <c r="T62" s="1" t="e">
        <f t="shared" si="8"/>
        <v>#DIV/0!</v>
      </c>
      <c r="U62" s="61" t="e">
        <f t="shared" si="16"/>
        <v>#DIV/0!</v>
      </c>
      <c r="V62" s="45" t="e">
        <f t="shared" si="4"/>
        <v>#DIV/0!</v>
      </c>
      <c r="W62" s="1" t="e">
        <f t="shared" si="9"/>
        <v>#DIV/0!</v>
      </c>
    </row>
    <row r="63" spans="1:23" x14ac:dyDescent="0.35">
      <c r="A63" s="1">
        <f>CALC_HC_SERV!A63</f>
        <v>62</v>
      </c>
      <c r="B63" s="1" t="str">
        <f>CALC_HC_SERV!B63</f>
        <v>Emissions de refrigerants</v>
      </c>
      <c r="C63" s="1" t="str">
        <f>CALC_HC_SERV!C63</f>
        <v>Emissions 0</v>
      </c>
      <c r="D63" s="1" t="str">
        <f>CALC_HC_SERV!D63</f>
        <v>Emissions 0</v>
      </c>
      <c r="E63" s="1">
        <f>CALC_HC_SERV!E63</f>
        <v>0</v>
      </c>
      <c r="F63" s="38">
        <f>CALC_HC_SERV!F63</f>
        <v>0</v>
      </c>
      <c r="G63" s="50" t="e">
        <f t="shared" si="18"/>
        <v>#DIV/0!</v>
      </c>
      <c r="H63" s="45" t="e">
        <f>IF(K63=TEXTOS!$H$3,0,IF(F63&gt;0,F63,E63))*G63</f>
        <v>#DIV/0!</v>
      </c>
      <c r="I63" s="1">
        <f>CALC_HC_SERV!I63</f>
        <v>0</v>
      </c>
      <c r="J63" s="45" t="e">
        <f t="shared" si="5"/>
        <v>#DIV/0!</v>
      </c>
      <c r="K63" s="1" t="str">
        <f>CALC_HC_SERV!K63</f>
        <v>NO</v>
      </c>
      <c r="L63" s="1" t="str">
        <f>CALC_HC_SERV!L63</f>
        <v>EMR</v>
      </c>
      <c r="M63" s="1" t="str">
        <f>CALC_HC_SERV!M63</f>
        <v>Producció</v>
      </c>
      <c r="N63" s="48">
        <v>0</v>
      </c>
      <c r="O63" s="48">
        <v>0</v>
      </c>
      <c r="P63" s="45" t="e">
        <f t="shared" si="6"/>
        <v>#DIV/0!</v>
      </c>
      <c r="Q63" s="45" t="e">
        <f t="shared" si="7"/>
        <v>#DIV/0!</v>
      </c>
      <c r="R63" s="1" t="e">
        <f t="shared" si="14"/>
        <v>#DIV/0!</v>
      </c>
      <c r="S63" s="1" t="e">
        <f t="shared" si="15"/>
        <v>#DIV/0!</v>
      </c>
      <c r="T63" s="1" t="e">
        <f t="shared" si="8"/>
        <v>#DIV/0!</v>
      </c>
      <c r="U63" s="61" t="e">
        <f t="shared" si="16"/>
        <v>#DIV/0!</v>
      </c>
      <c r="V63" s="45" t="e">
        <f t="shared" si="4"/>
        <v>#DIV/0!</v>
      </c>
      <c r="W63" s="1" t="e">
        <f t="shared" si="9"/>
        <v>#DIV/0!</v>
      </c>
    </row>
    <row r="64" spans="1:23" x14ac:dyDescent="0.35">
      <c r="A64" s="1">
        <f>CALC_HC_SERV!A64</f>
        <v>63</v>
      </c>
      <c r="B64" s="1" t="str">
        <f>CALC_HC_SERV!B64</f>
        <v>Emissions de refrigerants</v>
      </c>
      <c r="C64" s="1" t="str">
        <f>CALC_HC_SERV!C64</f>
        <v>Emissions 0</v>
      </c>
      <c r="D64" s="1" t="str">
        <f>CALC_HC_SERV!D64</f>
        <v>Emissions 0</v>
      </c>
      <c r="E64" s="1">
        <f>CALC_HC_SERV!E64</f>
        <v>0</v>
      </c>
      <c r="F64" s="38">
        <f>CALC_HC_SERV!F64</f>
        <v>0</v>
      </c>
      <c r="G64" s="50" t="e">
        <f t="shared" si="18"/>
        <v>#DIV/0!</v>
      </c>
      <c r="H64" s="45" t="e">
        <f>IF(K64=TEXTOS!$H$3,0,IF(F64&gt;0,F64,E64))*G64</f>
        <v>#DIV/0!</v>
      </c>
      <c r="I64" s="1">
        <f>CALC_HC_SERV!I64</f>
        <v>0</v>
      </c>
      <c r="J64" s="45" t="e">
        <f t="shared" si="5"/>
        <v>#DIV/0!</v>
      </c>
      <c r="K64" s="1" t="str">
        <f>CALC_HC_SERV!K64</f>
        <v>NO</v>
      </c>
      <c r="L64" s="1" t="str">
        <f>CALC_HC_SERV!L64</f>
        <v>EMR</v>
      </c>
      <c r="M64" s="1" t="str">
        <f>CALC_HC_SERV!M64</f>
        <v>Producció</v>
      </c>
      <c r="N64" s="48">
        <v>0</v>
      </c>
      <c r="O64" s="48">
        <v>0</v>
      </c>
      <c r="P64" s="45" t="e">
        <f t="shared" si="6"/>
        <v>#DIV/0!</v>
      </c>
      <c r="Q64" s="45" t="e">
        <f t="shared" si="7"/>
        <v>#DIV/0!</v>
      </c>
      <c r="R64" s="1" t="e">
        <f t="shared" si="14"/>
        <v>#DIV/0!</v>
      </c>
      <c r="S64" s="1" t="e">
        <f t="shared" si="15"/>
        <v>#DIV/0!</v>
      </c>
      <c r="T64" s="1" t="e">
        <f t="shared" si="8"/>
        <v>#DIV/0!</v>
      </c>
      <c r="U64" s="61" t="e">
        <f t="shared" si="16"/>
        <v>#DIV/0!</v>
      </c>
      <c r="V64" s="45" t="e">
        <f t="shared" si="4"/>
        <v>#DIV/0!</v>
      </c>
      <c r="W64" s="1" t="e">
        <f t="shared" si="9"/>
        <v>#DIV/0!</v>
      </c>
    </row>
    <row r="65" spans="1:23" x14ac:dyDescent="0.35">
      <c r="A65" s="1">
        <f>CALC_HC_SERV!A65</f>
        <v>64</v>
      </c>
      <c r="B65" s="1" t="str">
        <f>CALC_HC_SERV!B65</f>
        <v>Emissions de refrigerants</v>
      </c>
      <c r="C65" s="1" t="str">
        <f>CALC_HC_SERV!C65</f>
        <v>Emissions 0</v>
      </c>
      <c r="D65" s="1" t="str">
        <f>CALC_HC_SERV!D65</f>
        <v>Emissions 0</v>
      </c>
      <c r="E65" s="1">
        <f>CALC_HC_SERV!E65</f>
        <v>0</v>
      </c>
      <c r="F65" s="38">
        <f>CALC_HC_SERV!F65</f>
        <v>0</v>
      </c>
      <c r="G65" s="50" t="e">
        <f t="shared" si="18"/>
        <v>#DIV/0!</v>
      </c>
      <c r="H65" s="45" t="e">
        <f>IF(K65=TEXTOS!$H$3,0,IF(F65&gt;0,F65,E65))*G65</f>
        <v>#DIV/0!</v>
      </c>
      <c r="I65" s="1">
        <f>CALC_HC_SERV!I65</f>
        <v>0</v>
      </c>
      <c r="J65" s="45" t="e">
        <f t="shared" si="5"/>
        <v>#DIV/0!</v>
      </c>
      <c r="K65" s="1" t="str">
        <f>CALC_HC_SERV!K65</f>
        <v>NO</v>
      </c>
      <c r="L65" s="1" t="str">
        <f>CALC_HC_SERV!L65</f>
        <v>EMR</v>
      </c>
      <c r="M65" s="1" t="str">
        <f>CALC_HC_SERV!M65</f>
        <v>Producció</v>
      </c>
      <c r="N65" s="48">
        <v>0</v>
      </c>
      <c r="O65" s="48">
        <v>0</v>
      </c>
      <c r="P65" s="45" t="e">
        <f t="shared" si="6"/>
        <v>#DIV/0!</v>
      </c>
      <c r="Q65" s="45" t="e">
        <f t="shared" si="7"/>
        <v>#DIV/0!</v>
      </c>
      <c r="R65" s="1" t="e">
        <f t="shared" si="14"/>
        <v>#DIV/0!</v>
      </c>
      <c r="S65" s="1" t="e">
        <f t="shared" si="15"/>
        <v>#DIV/0!</v>
      </c>
      <c r="T65" s="1" t="e">
        <f t="shared" si="8"/>
        <v>#DIV/0!</v>
      </c>
      <c r="U65" s="61" t="e">
        <f t="shared" si="16"/>
        <v>#DIV/0!</v>
      </c>
      <c r="V65" s="45" t="e">
        <f t="shared" si="4"/>
        <v>#DIV/0!</v>
      </c>
      <c r="W65" s="1" t="e">
        <f t="shared" si="9"/>
        <v>#DIV/0!</v>
      </c>
    </row>
    <row r="66" spans="1:23" x14ac:dyDescent="0.35">
      <c r="A66" s="1">
        <f>CALC_HC_SERV!A66</f>
        <v>65</v>
      </c>
      <c r="B66" s="1" t="str">
        <f>CALC_HC_SERV!B66</f>
        <v>Emissions de refrigerants</v>
      </c>
      <c r="C66" s="1" t="str">
        <f>CALC_HC_SERV!C66</f>
        <v>Emissions 0</v>
      </c>
      <c r="D66" s="1" t="str">
        <f>CALC_HC_SERV!D66</f>
        <v>Emissions 0</v>
      </c>
      <c r="E66" s="1">
        <f>CALC_HC_SERV!E66</f>
        <v>0</v>
      </c>
      <c r="F66" s="38">
        <f>CALC_HC_SERV!F66</f>
        <v>0</v>
      </c>
      <c r="G66" s="50" t="e">
        <f t="shared" si="18"/>
        <v>#DIV/0!</v>
      </c>
      <c r="H66" s="45" t="e">
        <f>IF(K66=TEXTOS!$H$3,0,IF(F66&gt;0,F66,E66))*G66</f>
        <v>#DIV/0!</v>
      </c>
      <c r="I66" s="1">
        <f>CALC_HC_SERV!I66</f>
        <v>0</v>
      </c>
      <c r="J66" s="45" t="e">
        <f t="shared" si="5"/>
        <v>#DIV/0!</v>
      </c>
      <c r="K66" s="1" t="str">
        <f>CALC_HC_SERV!K66</f>
        <v>NO</v>
      </c>
      <c r="L66" s="1" t="str">
        <f>CALC_HC_SERV!L66</f>
        <v>EMR</v>
      </c>
      <c r="M66" s="1" t="str">
        <f>CALC_HC_SERV!M66</f>
        <v>Producció</v>
      </c>
      <c r="N66" s="48">
        <v>0</v>
      </c>
      <c r="O66" s="48">
        <v>0</v>
      </c>
      <c r="P66" s="45" t="e">
        <f t="shared" si="6"/>
        <v>#DIV/0!</v>
      </c>
      <c r="Q66" s="45" t="e">
        <f t="shared" si="7"/>
        <v>#DIV/0!</v>
      </c>
      <c r="R66" s="1" t="e">
        <f t="shared" ref="R66:R97" si="21">P66/$C$407</f>
        <v>#DIV/0!</v>
      </c>
      <c r="S66" s="1" t="e">
        <f t="shared" ref="S66:S97" si="22">Q66/$C$406</f>
        <v>#DIV/0!</v>
      </c>
      <c r="T66" s="1" t="e">
        <f t="shared" si="8"/>
        <v>#DIV/0!</v>
      </c>
      <c r="U66" s="61" t="e">
        <f t="shared" ref="U66:U97" si="23">$F$416*T66</f>
        <v>#DIV/0!</v>
      </c>
      <c r="V66" s="45" t="e">
        <f t="shared" ref="V66:V129" si="24">U66*1000</f>
        <v>#DIV/0!</v>
      </c>
      <c r="W66" s="1" t="e">
        <f t="shared" si="9"/>
        <v>#DIV/0!</v>
      </c>
    </row>
    <row r="67" spans="1:23" x14ac:dyDescent="0.35">
      <c r="A67" s="1">
        <f>CALC_HC_SERV!A67</f>
        <v>66</v>
      </c>
      <c r="B67" s="1" t="str">
        <f>CALC_HC_SERV!B67</f>
        <v>Emissions de refrigerants</v>
      </c>
      <c r="C67" s="1" t="str">
        <f>CALC_HC_SERV!C67</f>
        <v>Emissions 0</v>
      </c>
      <c r="D67" s="1" t="str">
        <f>CALC_HC_SERV!D67</f>
        <v>Emissions 0</v>
      </c>
      <c r="E67" s="1">
        <f>CALC_HC_SERV!E67</f>
        <v>0</v>
      </c>
      <c r="F67" s="38">
        <f>CALC_HC_SERV!F67</f>
        <v>0</v>
      </c>
      <c r="G67" s="50" t="e">
        <f t="shared" si="18"/>
        <v>#DIV/0!</v>
      </c>
      <c r="H67" s="45" t="e">
        <f>IF(K67=TEXTOS!$H$3,0,IF(F67&gt;0,F67,E67))*G67</f>
        <v>#DIV/0!</v>
      </c>
      <c r="I67" s="1">
        <f>CALC_HC_SERV!I67</f>
        <v>0</v>
      </c>
      <c r="J67" s="45" t="e">
        <f t="shared" ref="J67:J130" si="25">H67*I67</f>
        <v>#DIV/0!</v>
      </c>
      <c r="K67" s="1" t="str">
        <f>CALC_HC_SERV!K67</f>
        <v>NO</v>
      </c>
      <c r="L67" s="1" t="str">
        <f>CALC_HC_SERV!L67</f>
        <v>EMR</v>
      </c>
      <c r="M67" s="1" t="str">
        <f>CALC_HC_SERV!M67</f>
        <v>Producció</v>
      </c>
      <c r="N67" s="48">
        <v>0</v>
      </c>
      <c r="O67" s="48">
        <v>0</v>
      </c>
      <c r="P67" s="45" t="e">
        <f t="shared" ref="P67:P130" si="26">$J67*N67</f>
        <v>#DIV/0!</v>
      </c>
      <c r="Q67" s="45" t="e">
        <f t="shared" ref="Q67:Q130" si="27">$J67*O67</f>
        <v>#DIV/0!</v>
      </c>
      <c r="R67" s="1" t="e">
        <f t="shared" si="21"/>
        <v>#DIV/0!</v>
      </c>
      <c r="S67" s="1" t="e">
        <f t="shared" si="22"/>
        <v>#DIV/0!</v>
      </c>
      <c r="T67" s="1" t="e">
        <f t="shared" ref="T67:T130" si="28">SUM(R67:S67)</f>
        <v>#DIV/0!</v>
      </c>
      <c r="U67" s="61" t="e">
        <f t="shared" si="23"/>
        <v>#DIV/0!</v>
      </c>
      <c r="V67" s="45" t="e">
        <f t="shared" si="24"/>
        <v>#DIV/0!</v>
      </c>
      <c r="W67" s="1" t="e">
        <f t="shared" ref="W67:W130" si="29">RANK(V67,$V$2:$V$184,0)</f>
        <v>#DIV/0!</v>
      </c>
    </row>
    <row r="68" spans="1:23" x14ac:dyDescent="0.35">
      <c r="A68" s="1">
        <f>CALC_HC_SERV!A68</f>
        <v>67</v>
      </c>
      <c r="B68" s="1" t="str">
        <f>CALC_HC_SERV!B68</f>
        <v>Residus perillosos</v>
      </c>
      <c r="C68" s="1" t="str">
        <f>CALC_HC_SERV!C68</f>
        <v>RP Olis</v>
      </c>
      <c r="D68" s="1" t="str">
        <f>CALC_HC_SERV!D68</f>
        <v>Recuperación</v>
      </c>
      <c r="E68" s="1">
        <f>CALC_HC_SERV!E68</f>
        <v>0</v>
      </c>
      <c r="F68" s="38">
        <f>CALC_HC_SERV!F68</f>
        <v>0</v>
      </c>
      <c r="G68" s="50" t="e">
        <f t="shared" si="18"/>
        <v>#DIV/0!</v>
      </c>
      <c r="H68" s="45" t="e">
        <f>IF(K68=TEXTOS!$H$3,0,IF(F68&gt;0,F68,E68))*G68</f>
        <v>#DIV/0!</v>
      </c>
      <c r="I68" s="1">
        <f>CALC_HC_SERV!I68</f>
        <v>0</v>
      </c>
      <c r="J68" s="45" t="e">
        <f t="shared" si="25"/>
        <v>#DIV/0!</v>
      </c>
      <c r="K68" s="1" t="str">
        <f>CALC_HC_SERV!K68</f>
        <v>SI</v>
      </c>
      <c r="L68" s="1" t="str">
        <f>CALC_HC_SERV!L68</f>
        <v>RPE</v>
      </c>
      <c r="M68" s="1" t="str">
        <f>CALC_HC_SERV!M68</f>
        <v>Producció</v>
      </c>
      <c r="N68" s="48">
        <v>1</v>
      </c>
      <c r="O68" s="48">
        <f t="shared" ref="O68:O99" si="30">1-N68</f>
        <v>0</v>
      </c>
      <c r="P68" s="45" t="e">
        <f t="shared" si="26"/>
        <v>#DIV/0!</v>
      </c>
      <c r="Q68" s="45" t="e">
        <f t="shared" si="27"/>
        <v>#DIV/0!</v>
      </c>
      <c r="R68" s="1" t="e">
        <f t="shared" si="21"/>
        <v>#DIV/0!</v>
      </c>
      <c r="S68" s="1" t="e">
        <f t="shared" si="22"/>
        <v>#DIV/0!</v>
      </c>
      <c r="T68" s="1" t="e">
        <f t="shared" si="28"/>
        <v>#DIV/0!</v>
      </c>
      <c r="U68" s="61" t="e">
        <f t="shared" si="23"/>
        <v>#DIV/0!</v>
      </c>
      <c r="V68" s="45" t="e">
        <f t="shared" si="24"/>
        <v>#DIV/0!</v>
      </c>
      <c r="W68" s="1" t="e">
        <f t="shared" si="29"/>
        <v>#DIV/0!</v>
      </c>
    </row>
    <row r="69" spans="1:23" x14ac:dyDescent="0.35">
      <c r="A69" s="1">
        <f>CALC_HC_SERV!A69</f>
        <v>68</v>
      </c>
      <c r="B69" s="1" t="str">
        <f>CALC_HC_SERV!B69</f>
        <v>Residus perillosos</v>
      </c>
      <c r="C69" s="1" t="str">
        <f>CALC_HC_SERV!C69</f>
        <v>RP Bateries</v>
      </c>
      <c r="D69" s="1" t="str">
        <f>CALC_HC_SERV!D69</f>
        <v>Recuperación</v>
      </c>
      <c r="E69" s="1">
        <f>CALC_HC_SERV!E69</f>
        <v>0</v>
      </c>
      <c r="F69" s="38">
        <f>CALC_HC_SERV!F69</f>
        <v>0</v>
      </c>
      <c r="G69" s="50" t="e">
        <f>$D$310</f>
        <v>#DIV/0!</v>
      </c>
      <c r="H69" s="45" t="e">
        <f>IF(K69=TEXTOS!$H$3,0,IF(F69&gt;0,F69,E69))*G69</f>
        <v>#DIV/0!</v>
      </c>
      <c r="I69" s="1">
        <f>CALC_HC_SERV!I69</f>
        <v>0</v>
      </c>
      <c r="J69" s="45" t="e">
        <f t="shared" si="25"/>
        <v>#DIV/0!</v>
      </c>
      <c r="K69" s="1" t="str">
        <f>CALC_HC_SERV!K69</f>
        <v>SI</v>
      </c>
      <c r="L69" s="1" t="str">
        <f>CALC_HC_SERV!L69</f>
        <v>RPE</v>
      </c>
      <c r="M69" s="1" t="str">
        <f>CALC_HC_SERV!M69</f>
        <v>Producció</v>
      </c>
      <c r="N69" s="48">
        <v>1</v>
      </c>
      <c r="O69" s="48">
        <f t="shared" si="30"/>
        <v>0</v>
      </c>
      <c r="P69" s="45" t="e">
        <f t="shared" si="26"/>
        <v>#DIV/0!</v>
      </c>
      <c r="Q69" s="45" t="e">
        <f t="shared" si="27"/>
        <v>#DIV/0!</v>
      </c>
      <c r="R69" s="1" t="e">
        <f t="shared" si="21"/>
        <v>#DIV/0!</v>
      </c>
      <c r="S69" s="1" t="e">
        <f t="shared" si="22"/>
        <v>#DIV/0!</v>
      </c>
      <c r="T69" s="1" t="e">
        <f t="shared" si="28"/>
        <v>#DIV/0!</v>
      </c>
      <c r="U69" s="61" t="e">
        <f t="shared" si="23"/>
        <v>#DIV/0!</v>
      </c>
      <c r="V69" s="45" t="e">
        <f t="shared" si="24"/>
        <v>#DIV/0!</v>
      </c>
      <c r="W69" s="1" t="e">
        <f t="shared" si="29"/>
        <v>#DIV/0!</v>
      </c>
    </row>
    <row r="70" spans="1:23" x14ac:dyDescent="0.35">
      <c r="A70" s="1">
        <f>CALC_HC_SERV!A70</f>
        <v>69</v>
      </c>
      <c r="B70" s="1" t="str">
        <f>CALC_HC_SERV!B70</f>
        <v>Residus perillosos</v>
      </c>
      <c r="C70" s="1" t="str">
        <f>CALC_HC_SERV!C70</f>
        <v>RP Líquids refrigerants i anticongelants</v>
      </c>
      <c r="D70" s="1" t="str">
        <f>CALC_HC_SERV!D70</f>
        <v>Vertedero P</v>
      </c>
      <c r="E70" s="1">
        <f>CALC_HC_SERV!E70</f>
        <v>0</v>
      </c>
      <c r="F70" s="38">
        <f>CALC_HC_SERV!F70</f>
        <v>0</v>
      </c>
      <c r="G70" s="50" t="e">
        <f t="shared" si="18"/>
        <v>#DIV/0!</v>
      </c>
      <c r="H70" s="45" t="e">
        <f>IF(K70=TEXTOS!$H$3,0,IF(F70&gt;0,F70,E70))*G70</f>
        <v>#DIV/0!</v>
      </c>
      <c r="I70" s="1">
        <f>CALC_HC_SERV!I70</f>
        <v>0.21028020459999999</v>
      </c>
      <c r="J70" s="45" t="e">
        <f t="shared" si="25"/>
        <v>#DIV/0!</v>
      </c>
      <c r="K70" s="1" t="str">
        <f>CALC_HC_SERV!K70</f>
        <v>SI</v>
      </c>
      <c r="L70" s="1" t="str">
        <f>CALC_HC_SERV!L70</f>
        <v>RPE</v>
      </c>
      <c r="M70" s="1" t="str">
        <f>CALC_HC_SERV!M70</f>
        <v>Producció</v>
      </c>
      <c r="N70" s="48">
        <v>1</v>
      </c>
      <c r="O70" s="48">
        <f t="shared" si="30"/>
        <v>0</v>
      </c>
      <c r="P70" s="45" t="e">
        <f t="shared" si="26"/>
        <v>#DIV/0!</v>
      </c>
      <c r="Q70" s="45" t="e">
        <f t="shared" si="27"/>
        <v>#DIV/0!</v>
      </c>
      <c r="R70" s="1" t="e">
        <f t="shared" si="21"/>
        <v>#DIV/0!</v>
      </c>
      <c r="S70" s="1" t="e">
        <f t="shared" si="22"/>
        <v>#DIV/0!</v>
      </c>
      <c r="T70" s="1" t="e">
        <f t="shared" si="28"/>
        <v>#DIV/0!</v>
      </c>
      <c r="U70" s="61" t="e">
        <f t="shared" si="23"/>
        <v>#DIV/0!</v>
      </c>
      <c r="V70" s="45" t="e">
        <f t="shared" si="24"/>
        <v>#DIV/0!</v>
      </c>
      <c r="W70" s="1" t="e">
        <f t="shared" si="29"/>
        <v>#DIV/0!</v>
      </c>
    </row>
    <row r="71" spans="1:23" x14ac:dyDescent="0.35">
      <c r="A71" s="1">
        <f>CALC_HC_SERV!A71</f>
        <v>70</v>
      </c>
      <c r="B71" s="1" t="str">
        <f>CALC_HC_SERV!B71</f>
        <v>Residus perillosos</v>
      </c>
      <c r="C71" s="1" t="str">
        <f>CALC_HC_SERV!C71</f>
        <v>RP Fluïds Aire Condicionat</v>
      </c>
      <c r="D71" s="1" t="str">
        <f>CALC_HC_SERV!D71</f>
        <v>Recuperación</v>
      </c>
      <c r="E71" s="1">
        <f>CALC_HC_SERV!E71</f>
        <v>0</v>
      </c>
      <c r="F71" s="38">
        <f>CALC_HC_SERV!F71</f>
        <v>0</v>
      </c>
      <c r="G71" s="50" t="e">
        <f t="shared" si="18"/>
        <v>#DIV/0!</v>
      </c>
      <c r="H71" s="45" t="e">
        <f>IF(K71=TEXTOS!$H$3,0,IF(F71&gt;0,F71,E71))*G71</f>
        <v>#DIV/0!</v>
      </c>
      <c r="I71" s="1">
        <f>CALC_HC_SERV!I71</f>
        <v>0</v>
      </c>
      <c r="J71" s="45" t="e">
        <f t="shared" si="25"/>
        <v>#DIV/0!</v>
      </c>
      <c r="K71" s="1" t="str">
        <f>CALC_HC_SERV!K71</f>
        <v>SI</v>
      </c>
      <c r="L71" s="1" t="str">
        <f>CALC_HC_SERV!L71</f>
        <v>RPE</v>
      </c>
      <c r="M71" s="1" t="str">
        <f>CALC_HC_SERV!M71</f>
        <v>Producció</v>
      </c>
      <c r="N71" s="48">
        <v>1</v>
      </c>
      <c r="O71" s="48">
        <f t="shared" si="30"/>
        <v>0</v>
      </c>
      <c r="P71" s="45" t="e">
        <f t="shared" si="26"/>
        <v>#DIV/0!</v>
      </c>
      <c r="Q71" s="45" t="e">
        <f t="shared" si="27"/>
        <v>#DIV/0!</v>
      </c>
      <c r="R71" s="1" t="e">
        <f t="shared" si="21"/>
        <v>#DIV/0!</v>
      </c>
      <c r="S71" s="1" t="e">
        <f t="shared" si="22"/>
        <v>#DIV/0!</v>
      </c>
      <c r="T71" s="1" t="e">
        <f t="shared" si="28"/>
        <v>#DIV/0!</v>
      </c>
      <c r="U71" s="61" t="e">
        <f t="shared" si="23"/>
        <v>#DIV/0!</v>
      </c>
      <c r="V71" s="45" t="e">
        <f t="shared" si="24"/>
        <v>#DIV/0!</v>
      </c>
      <c r="W71" s="1" t="e">
        <f t="shared" si="29"/>
        <v>#DIV/0!</v>
      </c>
    </row>
    <row r="72" spans="1:23" x14ac:dyDescent="0.35">
      <c r="A72" s="1">
        <f>CALC_HC_SERV!A72</f>
        <v>71</v>
      </c>
      <c r="B72" s="1" t="str">
        <f>CALC_HC_SERV!B72</f>
        <v>Residus perillosos</v>
      </c>
      <c r="C72" s="1" t="str">
        <f>CALC_HC_SERV!C72</f>
        <v>RP Combustibles (reutilitzados en el propi CAT)</v>
      </c>
      <c r="D72" s="1" t="str">
        <f>CALC_HC_SERV!D72</f>
        <v>Recuperación</v>
      </c>
      <c r="E72" s="1">
        <f>CALC_HC_SERV!E72</f>
        <v>0</v>
      </c>
      <c r="F72" s="38">
        <f>CALC_HC_SERV!F72</f>
        <v>0</v>
      </c>
      <c r="G72" s="50" t="e">
        <f t="shared" si="18"/>
        <v>#DIV/0!</v>
      </c>
      <c r="H72" s="45" t="e">
        <f>IF(K72=TEXTOS!$H$3,0,IF(F72&gt;0,F72,E72))*G72</f>
        <v>#DIV/0!</v>
      </c>
      <c r="I72" s="1">
        <f>CALC_HC_SERV!I72</f>
        <v>0</v>
      </c>
      <c r="J72" s="45" t="e">
        <f t="shared" si="25"/>
        <v>#DIV/0!</v>
      </c>
      <c r="K72" s="1" t="str">
        <f>CALC_HC_SERV!K72</f>
        <v>SI</v>
      </c>
      <c r="L72" s="1" t="str">
        <f>CALC_HC_SERV!L72</f>
        <v>RPE</v>
      </c>
      <c r="M72" s="1" t="str">
        <f>CALC_HC_SERV!M72</f>
        <v>Producció</v>
      </c>
      <c r="N72" s="48">
        <v>1</v>
      </c>
      <c r="O72" s="48">
        <f t="shared" si="30"/>
        <v>0</v>
      </c>
      <c r="P72" s="45" t="e">
        <f t="shared" si="26"/>
        <v>#DIV/0!</v>
      </c>
      <c r="Q72" s="45" t="e">
        <f t="shared" si="27"/>
        <v>#DIV/0!</v>
      </c>
      <c r="R72" s="1" t="e">
        <f t="shared" si="21"/>
        <v>#DIV/0!</v>
      </c>
      <c r="S72" s="1" t="e">
        <f t="shared" si="22"/>
        <v>#DIV/0!</v>
      </c>
      <c r="T72" s="1" t="e">
        <f t="shared" si="28"/>
        <v>#DIV/0!</v>
      </c>
      <c r="U72" s="61" t="e">
        <f t="shared" si="23"/>
        <v>#DIV/0!</v>
      </c>
      <c r="V72" s="45" t="e">
        <f t="shared" si="24"/>
        <v>#DIV/0!</v>
      </c>
      <c r="W72" s="1" t="e">
        <f t="shared" si="29"/>
        <v>#DIV/0!</v>
      </c>
    </row>
    <row r="73" spans="1:23" x14ac:dyDescent="0.35">
      <c r="A73" s="1">
        <f>CALC_HC_SERV!A73</f>
        <v>72</v>
      </c>
      <c r="B73" s="1" t="str">
        <f>CALC_HC_SERV!B73</f>
        <v>Residus perillosos</v>
      </c>
      <c r="C73" s="1" t="str">
        <f>CALC_HC_SERV!C73</f>
        <v>RP Airbags</v>
      </c>
      <c r="D73" s="1" t="str">
        <f>CALC_HC_SERV!D73</f>
        <v>Vertedero P</v>
      </c>
      <c r="E73" s="1">
        <f>CALC_HC_SERV!E73</f>
        <v>0</v>
      </c>
      <c r="F73" s="38">
        <f>CALC_HC_SERV!F73</f>
        <v>0</v>
      </c>
      <c r="G73" s="50" t="e">
        <f t="shared" si="18"/>
        <v>#DIV/0!</v>
      </c>
      <c r="H73" s="45" t="e">
        <f>IF(K73=TEXTOS!$H$3,0,IF(F73&gt;0,F73,E73))*G73</f>
        <v>#DIV/0!</v>
      </c>
      <c r="I73" s="1">
        <f>CALC_HC_SERV!I73</f>
        <v>0.21028020459999999</v>
      </c>
      <c r="J73" s="45" t="e">
        <f t="shared" si="25"/>
        <v>#DIV/0!</v>
      </c>
      <c r="K73" s="1" t="str">
        <f>CALC_HC_SERV!K73</f>
        <v>SI</v>
      </c>
      <c r="L73" s="1" t="str">
        <f>CALC_HC_SERV!L73</f>
        <v>RPE</v>
      </c>
      <c r="M73" s="1" t="str">
        <f>CALC_HC_SERV!M73</f>
        <v>Producció</v>
      </c>
      <c r="N73" s="48">
        <v>1</v>
      </c>
      <c r="O73" s="48">
        <f t="shared" si="30"/>
        <v>0</v>
      </c>
      <c r="P73" s="45" t="e">
        <f t="shared" si="26"/>
        <v>#DIV/0!</v>
      </c>
      <c r="Q73" s="45" t="e">
        <f t="shared" si="27"/>
        <v>#DIV/0!</v>
      </c>
      <c r="R73" s="1" t="e">
        <f t="shared" si="21"/>
        <v>#DIV/0!</v>
      </c>
      <c r="S73" s="1" t="e">
        <f t="shared" si="22"/>
        <v>#DIV/0!</v>
      </c>
      <c r="T73" s="1" t="e">
        <f t="shared" si="28"/>
        <v>#DIV/0!</v>
      </c>
      <c r="U73" s="61" t="e">
        <f t="shared" si="23"/>
        <v>#DIV/0!</v>
      </c>
      <c r="V73" s="45" t="e">
        <f t="shared" si="24"/>
        <v>#DIV/0!</v>
      </c>
      <c r="W73" s="1" t="e">
        <f t="shared" si="29"/>
        <v>#DIV/0!</v>
      </c>
    </row>
    <row r="74" spans="1:23" x14ac:dyDescent="0.35">
      <c r="A74" s="1">
        <f>CALC_HC_SERV!A74</f>
        <v>73</v>
      </c>
      <c r="B74" s="1" t="str">
        <f>CALC_HC_SERV!B74</f>
        <v>Residus perillosos</v>
      </c>
      <c r="C74" s="1" t="str">
        <f>CALC_HC_SERV!C74</f>
        <v>RP Filtres de combustibles</v>
      </c>
      <c r="D74" s="1" t="str">
        <f>CALC_HC_SERV!D74</f>
        <v>Recuperación</v>
      </c>
      <c r="E74" s="1">
        <f>CALC_HC_SERV!E74</f>
        <v>0</v>
      </c>
      <c r="F74" s="38">
        <f>CALC_HC_SERV!F74</f>
        <v>0</v>
      </c>
      <c r="G74" s="50" t="e">
        <f t="shared" si="18"/>
        <v>#DIV/0!</v>
      </c>
      <c r="H74" s="45" t="e">
        <f>IF(K74=TEXTOS!$H$3,0,IF(F74&gt;0,F74,E74))*G74</f>
        <v>#DIV/0!</v>
      </c>
      <c r="I74" s="1">
        <f>CALC_HC_SERV!I74</f>
        <v>0</v>
      </c>
      <c r="J74" s="45" t="e">
        <f t="shared" si="25"/>
        <v>#DIV/0!</v>
      </c>
      <c r="K74" s="1" t="str">
        <f>CALC_HC_SERV!K74</f>
        <v>SI</v>
      </c>
      <c r="L74" s="1" t="str">
        <f>CALC_HC_SERV!L74</f>
        <v>RPE</v>
      </c>
      <c r="M74" s="1" t="str">
        <f>CALC_HC_SERV!M74</f>
        <v>Producció</v>
      </c>
      <c r="N74" s="48">
        <v>1</v>
      </c>
      <c r="O74" s="48">
        <f t="shared" si="30"/>
        <v>0</v>
      </c>
      <c r="P74" s="45" t="e">
        <f t="shared" si="26"/>
        <v>#DIV/0!</v>
      </c>
      <c r="Q74" s="45" t="e">
        <f t="shared" si="27"/>
        <v>#DIV/0!</v>
      </c>
      <c r="R74" s="1" t="e">
        <f t="shared" si="21"/>
        <v>#DIV/0!</v>
      </c>
      <c r="S74" s="1" t="e">
        <f t="shared" si="22"/>
        <v>#DIV/0!</v>
      </c>
      <c r="T74" s="1" t="e">
        <f t="shared" si="28"/>
        <v>#DIV/0!</v>
      </c>
      <c r="U74" s="61" t="e">
        <f t="shared" si="23"/>
        <v>#DIV/0!</v>
      </c>
      <c r="V74" s="45" t="e">
        <f t="shared" si="24"/>
        <v>#DIV/0!</v>
      </c>
      <c r="W74" s="1" t="e">
        <f t="shared" si="29"/>
        <v>#DIV/0!</v>
      </c>
    </row>
    <row r="75" spans="1:23" x14ac:dyDescent="0.35">
      <c r="A75" s="1">
        <f>CALC_HC_SERV!A75</f>
        <v>74</v>
      </c>
      <c r="B75" s="1" t="str">
        <f>CALC_HC_SERV!B75</f>
        <v>Residus perillosos</v>
      </c>
      <c r="C75" s="1" t="str">
        <f>CALC_HC_SERV!C75</f>
        <v>RP Filtres d'oli</v>
      </c>
      <c r="D75" s="1" t="str">
        <f>CALC_HC_SERV!D75</f>
        <v>Recuperación</v>
      </c>
      <c r="E75" s="1">
        <f>CALC_HC_SERV!E75</f>
        <v>0</v>
      </c>
      <c r="F75" s="38">
        <f>CALC_HC_SERV!F75</f>
        <v>0</v>
      </c>
      <c r="G75" s="50" t="e">
        <f t="shared" si="18"/>
        <v>#DIV/0!</v>
      </c>
      <c r="H75" s="45" t="e">
        <f>IF(K75=TEXTOS!$H$3,0,IF(F75&gt;0,F75,E75))*G75</f>
        <v>#DIV/0!</v>
      </c>
      <c r="I75" s="1">
        <f>CALC_HC_SERV!I75</f>
        <v>0</v>
      </c>
      <c r="J75" s="45" t="e">
        <f t="shared" si="25"/>
        <v>#DIV/0!</v>
      </c>
      <c r="K75" s="1" t="str">
        <f>CALC_HC_SERV!K75</f>
        <v>SI</v>
      </c>
      <c r="L75" s="1" t="str">
        <f>CALC_HC_SERV!L75</f>
        <v>RPE</v>
      </c>
      <c r="M75" s="1" t="str">
        <f>CALC_HC_SERV!M75</f>
        <v>Producció</v>
      </c>
      <c r="N75" s="48">
        <v>1</v>
      </c>
      <c r="O75" s="48">
        <f t="shared" si="30"/>
        <v>0</v>
      </c>
      <c r="P75" s="45" t="e">
        <f t="shared" si="26"/>
        <v>#DIV/0!</v>
      </c>
      <c r="Q75" s="45" t="e">
        <f t="shared" si="27"/>
        <v>#DIV/0!</v>
      </c>
      <c r="R75" s="1" t="e">
        <f t="shared" si="21"/>
        <v>#DIV/0!</v>
      </c>
      <c r="S75" s="1" t="e">
        <f t="shared" si="22"/>
        <v>#DIV/0!</v>
      </c>
      <c r="T75" s="1" t="e">
        <f t="shared" si="28"/>
        <v>#DIV/0!</v>
      </c>
      <c r="U75" s="61" t="e">
        <f t="shared" si="23"/>
        <v>#DIV/0!</v>
      </c>
      <c r="V75" s="45" t="e">
        <f t="shared" si="24"/>
        <v>#DIV/0!</v>
      </c>
      <c r="W75" s="1" t="e">
        <f t="shared" si="29"/>
        <v>#DIV/0!</v>
      </c>
    </row>
    <row r="76" spans="1:23" x14ac:dyDescent="0.35">
      <c r="A76" s="1">
        <f>CALC_HC_SERV!A76</f>
        <v>75</v>
      </c>
      <c r="B76" s="1" t="str">
        <f>CALC_HC_SERV!B76</f>
        <v>Residus perillosos</v>
      </c>
      <c r="C76" s="1" t="str">
        <f>CALC_HC_SERV!C76</f>
        <v>RP Líquid de frens</v>
      </c>
      <c r="D76" s="1" t="str">
        <f>CALC_HC_SERV!D76</f>
        <v>Recuperación</v>
      </c>
      <c r="E76" s="1">
        <f>CALC_HC_SERV!E76</f>
        <v>0</v>
      </c>
      <c r="F76" s="38">
        <f>CALC_HC_SERV!F76</f>
        <v>0</v>
      </c>
      <c r="G76" s="50" t="e">
        <f t="shared" si="18"/>
        <v>#DIV/0!</v>
      </c>
      <c r="H76" s="45" t="e">
        <f>IF(K76=TEXTOS!$H$3,0,IF(F76&gt;0,F76,E76))*G76</f>
        <v>#DIV/0!</v>
      </c>
      <c r="I76" s="1">
        <f>CALC_HC_SERV!I76</f>
        <v>0</v>
      </c>
      <c r="J76" s="45" t="e">
        <f t="shared" si="25"/>
        <v>#DIV/0!</v>
      </c>
      <c r="K76" s="1" t="str">
        <f>CALC_HC_SERV!K76</f>
        <v>SI</v>
      </c>
      <c r="L76" s="1" t="str">
        <f>CALC_HC_SERV!L76</f>
        <v>RPE</v>
      </c>
      <c r="M76" s="1" t="str">
        <f>CALC_HC_SERV!M76</f>
        <v>Producció</v>
      </c>
      <c r="N76" s="48">
        <v>1</v>
      </c>
      <c r="O76" s="48">
        <f t="shared" si="30"/>
        <v>0</v>
      </c>
      <c r="P76" s="45" t="e">
        <f t="shared" si="26"/>
        <v>#DIV/0!</v>
      </c>
      <c r="Q76" s="45" t="e">
        <f t="shared" si="27"/>
        <v>#DIV/0!</v>
      </c>
      <c r="R76" s="1" t="e">
        <f t="shared" si="21"/>
        <v>#DIV/0!</v>
      </c>
      <c r="S76" s="1" t="e">
        <f t="shared" si="22"/>
        <v>#DIV/0!</v>
      </c>
      <c r="T76" s="1" t="e">
        <f t="shared" si="28"/>
        <v>#DIV/0!</v>
      </c>
      <c r="U76" s="61" t="e">
        <f t="shared" si="23"/>
        <v>#DIV/0!</v>
      </c>
      <c r="V76" s="45" t="e">
        <f t="shared" si="24"/>
        <v>#DIV/0!</v>
      </c>
      <c r="W76" s="1" t="e">
        <f t="shared" si="29"/>
        <v>#DIV/0!</v>
      </c>
    </row>
    <row r="77" spans="1:23" x14ac:dyDescent="0.35">
      <c r="A77" s="1">
        <f>CALC_HC_SERV!A77</f>
        <v>76</v>
      </c>
      <c r="B77" s="1" t="str">
        <f>CALC_HC_SERV!B77</f>
        <v>Residus perillosos</v>
      </c>
      <c r="C77" s="1" t="str">
        <f>CALC_HC_SERV!C77</f>
        <v>RP Dissolvents</v>
      </c>
      <c r="D77" s="1" t="str">
        <f>CALC_HC_SERV!D77</f>
        <v>Vertedero P</v>
      </c>
      <c r="E77" s="1">
        <f>CALC_HC_SERV!E77</f>
        <v>0</v>
      </c>
      <c r="F77" s="38">
        <f>CALC_HC_SERV!F77</f>
        <v>0</v>
      </c>
      <c r="G77" s="50" t="e">
        <f>$E$350</f>
        <v>#DIV/0!</v>
      </c>
      <c r="H77" s="45" t="e">
        <f>IF(K77=TEXTOS!$H$3,0,IF(F77&gt;0,F77,E77))*G77</f>
        <v>#DIV/0!</v>
      </c>
      <c r="I77" s="1">
        <f>CALC_HC_SERV!I77</f>
        <v>0.21028020459999999</v>
      </c>
      <c r="J77" s="45" t="e">
        <f t="shared" si="25"/>
        <v>#DIV/0!</v>
      </c>
      <c r="K77" s="1" t="str">
        <f>CALC_HC_SERV!K77</f>
        <v>SI</v>
      </c>
      <c r="L77" s="1" t="str">
        <f>CALC_HC_SERV!L77</f>
        <v>RPE</v>
      </c>
      <c r="M77" s="1" t="str">
        <f>CALC_HC_SERV!M77</f>
        <v>Producció</v>
      </c>
      <c r="N77" s="48">
        <f t="shared" ref="N77:N78" si="31">1-O77</f>
        <v>0.5</v>
      </c>
      <c r="O77" s="48">
        <f>ESTIMACIONES!$E$324</f>
        <v>0.5</v>
      </c>
      <c r="P77" s="45" t="e">
        <f t="shared" si="26"/>
        <v>#DIV/0!</v>
      </c>
      <c r="Q77" s="45" t="e">
        <f t="shared" si="27"/>
        <v>#DIV/0!</v>
      </c>
      <c r="R77" s="1" t="e">
        <f t="shared" si="21"/>
        <v>#DIV/0!</v>
      </c>
      <c r="S77" s="1" t="e">
        <f t="shared" si="22"/>
        <v>#DIV/0!</v>
      </c>
      <c r="T77" s="1" t="e">
        <f t="shared" si="28"/>
        <v>#DIV/0!</v>
      </c>
      <c r="U77" s="61" t="e">
        <f t="shared" si="23"/>
        <v>#DIV/0!</v>
      </c>
      <c r="V77" s="45" t="e">
        <f t="shared" si="24"/>
        <v>#DIV/0!</v>
      </c>
      <c r="W77" s="1" t="e">
        <f t="shared" si="29"/>
        <v>#DIV/0!</v>
      </c>
    </row>
    <row r="78" spans="1:23" x14ac:dyDescent="0.35">
      <c r="A78" s="1">
        <f>CALC_HC_SERV!A78</f>
        <v>77</v>
      </c>
      <c r="B78" s="1" t="str">
        <f>CALC_HC_SERV!B78</f>
        <v>Residus perillosos</v>
      </c>
      <c r="C78" s="1" t="str">
        <f>CALC_HC_SERV!C78</f>
        <v>RP Absorbents</v>
      </c>
      <c r="D78" s="1" t="str">
        <f>CALC_HC_SERV!D78</f>
        <v>Recuperación</v>
      </c>
      <c r="E78" s="1">
        <f>CALC_HC_SERV!E78</f>
        <v>0</v>
      </c>
      <c r="F78" s="38">
        <f>CALC_HC_SERV!F78</f>
        <v>0</v>
      </c>
      <c r="G78" s="50" t="e">
        <f t="shared" si="18"/>
        <v>#DIV/0!</v>
      </c>
      <c r="H78" s="45" t="e">
        <f>IF(K78=TEXTOS!$H$3,0,IF(F78&gt;0,F78,E78))*G78</f>
        <v>#DIV/0!</v>
      </c>
      <c r="I78" s="1">
        <f>CALC_HC_SERV!I78</f>
        <v>0</v>
      </c>
      <c r="J78" s="45" t="e">
        <f t="shared" si="25"/>
        <v>#DIV/0!</v>
      </c>
      <c r="K78" s="1" t="str">
        <f>CALC_HC_SERV!K78</f>
        <v>SI</v>
      </c>
      <c r="L78" s="1" t="str">
        <f>CALC_HC_SERV!L78</f>
        <v>RPE</v>
      </c>
      <c r="M78" s="1" t="str">
        <f>CALC_HC_SERV!M78</f>
        <v>Producció</v>
      </c>
      <c r="N78" s="48">
        <f t="shared" si="31"/>
        <v>1</v>
      </c>
      <c r="O78" s="48">
        <f>ESTIMACIONES!$E$325</f>
        <v>0</v>
      </c>
      <c r="P78" s="45" t="e">
        <f t="shared" si="26"/>
        <v>#DIV/0!</v>
      </c>
      <c r="Q78" s="45" t="e">
        <f t="shared" si="27"/>
        <v>#DIV/0!</v>
      </c>
      <c r="R78" s="1" t="e">
        <f t="shared" si="21"/>
        <v>#DIV/0!</v>
      </c>
      <c r="S78" s="1" t="e">
        <f t="shared" si="22"/>
        <v>#DIV/0!</v>
      </c>
      <c r="T78" s="1" t="e">
        <f t="shared" si="28"/>
        <v>#DIV/0!</v>
      </c>
      <c r="U78" s="61" t="e">
        <f t="shared" si="23"/>
        <v>#DIV/0!</v>
      </c>
      <c r="V78" s="45" t="e">
        <f t="shared" si="24"/>
        <v>#DIV/0!</v>
      </c>
      <c r="W78" s="1" t="e">
        <f t="shared" si="29"/>
        <v>#DIV/0!</v>
      </c>
    </row>
    <row r="79" spans="1:23" x14ac:dyDescent="0.35">
      <c r="A79" s="1">
        <f>CALC_HC_SERV!A79</f>
        <v>78</v>
      </c>
      <c r="B79" s="1" t="str">
        <f>CALC_HC_SERV!B79</f>
        <v>Residus perillosos</v>
      </c>
      <c r="C79" s="1" t="str">
        <f>CALC_HC_SERV!C79</f>
        <v xml:space="preserve">RP Llots de decantació del separador d'hidrocarburs </v>
      </c>
      <c r="D79" s="1" t="str">
        <f>CALC_HC_SERV!D79</f>
        <v>Vertedero P</v>
      </c>
      <c r="E79" s="1">
        <f>CALC_HC_SERV!E79</f>
        <v>0</v>
      </c>
      <c r="F79" s="38">
        <f>CALC_HC_SERV!F79</f>
        <v>0</v>
      </c>
      <c r="G79" s="50" t="e">
        <f t="shared" si="18"/>
        <v>#DIV/0!</v>
      </c>
      <c r="H79" s="45" t="e">
        <f>IF(K79=TEXTOS!$H$3,0,IF(F79&gt;0,F79,E79))*G79</f>
        <v>#DIV/0!</v>
      </c>
      <c r="I79" s="1">
        <f>CALC_HC_SERV!I79</f>
        <v>0.21028020459999999</v>
      </c>
      <c r="J79" s="45" t="e">
        <f t="shared" si="25"/>
        <v>#DIV/0!</v>
      </c>
      <c r="K79" s="1" t="str">
        <f>CALC_HC_SERV!K79</f>
        <v>SI</v>
      </c>
      <c r="L79" s="1" t="str">
        <f>CALC_HC_SERV!L79</f>
        <v>RPE</v>
      </c>
      <c r="M79" s="1" t="str">
        <f>CALC_HC_SERV!M79</f>
        <v>Producció</v>
      </c>
      <c r="N79" s="48">
        <v>1</v>
      </c>
      <c r="O79" s="48">
        <f t="shared" si="30"/>
        <v>0</v>
      </c>
      <c r="P79" s="45" t="e">
        <f t="shared" si="26"/>
        <v>#DIV/0!</v>
      </c>
      <c r="Q79" s="45" t="e">
        <f t="shared" si="27"/>
        <v>#DIV/0!</v>
      </c>
      <c r="R79" s="1" t="e">
        <f t="shared" si="21"/>
        <v>#DIV/0!</v>
      </c>
      <c r="S79" s="1" t="e">
        <f t="shared" si="22"/>
        <v>#DIV/0!</v>
      </c>
      <c r="T79" s="1" t="e">
        <f t="shared" si="28"/>
        <v>#DIV/0!</v>
      </c>
      <c r="U79" s="61" t="e">
        <f t="shared" si="23"/>
        <v>#DIV/0!</v>
      </c>
      <c r="V79" s="45" t="e">
        <f t="shared" si="24"/>
        <v>#DIV/0!</v>
      </c>
      <c r="W79" s="1" t="e">
        <f t="shared" si="29"/>
        <v>#DIV/0!</v>
      </c>
    </row>
    <row r="80" spans="1:23" x14ac:dyDescent="0.35">
      <c r="A80" s="1">
        <f>CALC_HC_SERV!A80</f>
        <v>79</v>
      </c>
      <c r="B80" s="1" t="str">
        <f>CALC_HC_SERV!B80</f>
        <v>Residus perillosos</v>
      </c>
      <c r="C80" s="1" t="str">
        <f>CALC_HC_SERV!C80</f>
        <v>RP RP1</v>
      </c>
      <c r="D80" s="1" t="str">
        <f>CALC_HC_SERV!D80</f>
        <v>Recuperación</v>
      </c>
      <c r="E80" s="1">
        <f>CALC_HC_SERV!E80</f>
        <v>0</v>
      </c>
      <c r="F80" s="38">
        <f>CALC_HC_SERV!F80</f>
        <v>0</v>
      </c>
      <c r="G80" s="50" t="e">
        <f t="shared" si="18"/>
        <v>#DIV/0!</v>
      </c>
      <c r="H80" s="45" t="e">
        <f>IF(K80=TEXTOS!$H$3,0,IF(F80&gt;0,F80,E80))*G80</f>
        <v>#DIV/0!</v>
      </c>
      <c r="I80" s="1">
        <f>CALC_HC_SERV!I80</f>
        <v>0</v>
      </c>
      <c r="J80" s="45" t="e">
        <f t="shared" si="25"/>
        <v>#DIV/0!</v>
      </c>
      <c r="K80" s="1" t="str">
        <f>CALC_HC_SERV!K80</f>
        <v>SI</v>
      </c>
      <c r="L80" s="1" t="str">
        <f>CALC_HC_SERV!L80</f>
        <v>RPE</v>
      </c>
      <c r="M80" s="1" t="str">
        <f>CALC_HC_SERV!M80</f>
        <v>Producció</v>
      </c>
      <c r="N80" s="48">
        <v>1</v>
      </c>
      <c r="O80" s="48">
        <f t="shared" si="30"/>
        <v>0</v>
      </c>
      <c r="P80" s="45" t="e">
        <f t="shared" si="26"/>
        <v>#DIV/0!</v>
      </c>
      <c r="Q80" s="45" t="e">
        <f t="shared" si="27"/>
        <v>#DIV/0!</v>
      </c>
      <c r="R80" s="1" t="e">
        <f t="shared" si="21"/>
        <v>#DIV/0!</v>
      </c>
      <c r="S80" s="1" t="e">
        <f t="shared" si="22"/>
        <v>#DIV/0!</v>
      </c>
      <c r="T80" s="1" t="e">
        <f t="shared" si="28"/>
        <v>#DIV/0!</v>
      </c>
      <c r="U80" s="61" t="e">
        <f t="shared" si="23"/>
        <v>#DIV/0!</v>
      </c>
      <c r="V80" s="45" t="e">
        <f t="shared" si="24"/>
        <v>#DIV/0!</v>
      </c>
      <c r="W80" s="1" t="e">
        <f t="shared" si="29"/>
        <v>#DIV/0!</v>
      </c>
    </row>
    <row r="81" spans="1:23" x14ac:dyDescent="0.35">
      <c r="A81" s="1">
        <f>CALC_HC_SERV!A81</f>
        <v>80</v>
      </c>
      <c r="B81" s="1" t="str">
        <f>CALC_HC_SERV!B81</f>
        <v>Residus perillosos</v>
      </c>
      <c r="C81" s="1" t="str">
        <f>CALC_HC_SERV!C81</f>
        <v>RP 0</v>
      </c>
      <c r="D81" s="1" t="str">
        <f>CALC_HC_SERV!D81</f>
        <v>Recuperación</v>
      </c>
      <c r="E81" s="1">
        <f>CALC_HC_SERV!E81</f>
        <v>0</v>
      </c>
      <c r="F81" s="38">
        <f>CALC_HC_SERV!F81</f>
        <v>0</v>
      </c>
      <c r="G81" s="50" t="e">
        <f t="shared" si="18"/>
        <v>#DIV/0!</v>
      </c>
      <c r="H81" s="45" t="e">
        <f>IF(K81=TEXTOS!$H$3,0,IF(F81&gt;0,F81,E81))*G81</f>
        <v>#DIV/0!</v>
      </c>
      <c r="I81" s="1">
        <f>CALC_HC_SERV!I81</f>
        <v>0</v>
      </c>
      <c r="J81" s="45" t="e">
        <f t="shared" si="25"/>
        <v>#DIV/0!</v>
      </c>
      <c r="K81" s="1" t="str">
        <f>CALC_HC_SERV!K81</f>
        <v>SI</v>
      </c>
      <c r="L81" s="1" t="str">
        <f>CALC_HC_SERV!L81</f>
        <v>RPE</v>
      </c>
      <c r="M81" s="1" t="str">
        <f>CALC_HC_SERV!M81</f>
        <v>Producció</v>
      </c>
      <c r="N81" s="48">
        <v>1</v>
      </c>
      <c r="O81" s="48">
        <f t="shared" si="30"/>
        <v>0</v>
      </c>
      <c r="P81" s="45" t="e">
        <f t="shared" si="26"/>
        <v>#DIV/0!</v>
      </c>
      <c r="Q81" s="45" t="e">
        <f t="shared" si="27"/>
        <v>#DIV/0!</v>
      </c>
      <c r="R81" s="1" t="e">
        <f t="shared" si="21"/>
        <v>#DIV/0!</v>
      </c>
      <c r="S81" s="1" t="e">
        <f t="shared" si="22"/>
        <v>#DIV/0!</v>
      </c>
      <c r="T81" s="1" t="e">
        <f t="shared" si="28"/>
        <v>#DIV/0!</v>
      </c>
      <c r="U81" s="61" t="e">
        <f t="shared" si="23"/>
        <v>#DIV/0!</v>
      </c>
      <c r="V81" s="45" t="e">
        <f t="shared" si="24"/>
        <v>#DIV/0!</v>
      </c>
      <c r="W81" s="1" t="e">
        <f t="shared" si="29"/>
        <v>#DIV/0!</v>
      </c>
    </row>
    <row r="82" spans="1:23" x14ac:dyDescent="0.35">
      <c r="A82" s="1">
        <f>CALC_HC_SERV!A82</f>
        <v>81</v>
      </c>
      <c r="B82" s="1" t="str">
        <f>CALC_HC_SERV!B82</f>
        <v>Residus perillosos</v>
      </c>
      <c r="C82" s="1" t="str">
        <f>CALC_HC_SERV!C82</f>
        <v>RP RP3</v>
      </c>
      <c r="D82" s="1" t="str">
        <f>CALC_HC_SERV!D82</f>
        <v>Vertedero P</v>
      </c>
      <c r="E82" s="1">
        <f>CALC_HC_SERV!E82</f>
        <v>0</v>
      </c>
      <c r="F82" s="38">
        <f>CALC_HC_SERV!F82</f>
        <v>0</v>
      </c>
      <c r="G82" s="50" t="e">
        <f t="shared" si="18"/>
        <v>#DIV/0!</v>
      </c>
      <c r="H82" s="45" t="e">
        <f>IF(K82=TEXTOS!$H$3,0,IF(F82&gt;0,F82,E82))*G82</f>
        <v>#DIV/0!</v>
      </c>
      <c r="I82" s="1">
        <f>CALC_HC_SERV!I82</f>
        <v>0.21028020459999999</v>
      </c>
      <c r="J82" s="45" t="e">
        <f t="shared" si="25"/>
        <v>#DIV/0!</v>
      </c>
      <c r="K82" s="1" t="str">
        <f>CALC_HC_SERV!K82</f>
        <v>SI</v>
      </c>
      <c r="L82" s="1" t="str">
        <f>CALC_HC_SERV!L82</f>
        <v>RPE</v>
      </c>
      <c r="M82" s="1" t="str">
        <f>CALC_HC_SERV!M82</f>
        <v>Producció</v>
      </c>
      <c r="N82" s="48">
        <v>1</v>
      </c>
      <c r="O82" s="48">
        <f t="shared" si="30"/>
        <v>0</v>
      </c>
      <c r="P82" s="45" t="e">
        <f t="shared" si="26"/>
        <v>#DIV/0!</v>
      </c>
      <c r="Q82" s="45" t="e">
        <f t="shared" si="27"/>
        <v>#DIV/0!</v>
      </c>
      <c r="R82" s="1" t="e">
        <f t="shared" si="21"/>
        <v>#DIV/0!</v>
      </c>
      <c r="S82" s="1" t="e">
        <f t="shared" si="22"/>
        <v>#DIV/0!</v>
      </c>
      <c r="T82" s="1" t="e">
        <f t="shared" si="28"/>
        <v>#DIV/0!</v>
      </c>
      <c r="U82" s="61" t="e">
        <f t="shared" si="23"/>
        <v>#DIV/0!</v>
      </c>
      <c r="V82" s="45" t="e">
        <f t="shared" si="24"/>
        <v>#DIV/0!</v>
      </c>
      <c r="W82" s="1" t="e">
        <f t="shared" si="29"/>
        <v>#DIV/0!</v>
      </c>
    </row>
    <row r="83" spans="1:23" x14ac:dyDescent="0.35">
      <c r="A83" s="1">
        <f>CALC_HC_SERV!A83</f>
        <v>82</v>
      </c>
      <c r="B83" s="1" t="str">
        <f>CALC_HC_SERV!B83</f>
        <v>Residus perillosos</v>
      </c>
      <c r="C83" s="1" t="str">
        <f>CALC_HC_SERV!C83</f>
        <v>RP RP4</v>
      </c>
      <c r="D83" s="1" t="str">
        <f>CALC_HC_SERV!D83</f>
        <v>Recuperación</v>
      </c>
      <c r="E83" s="1">
        <f>CALC_HC_SERV!E83</f>
        <v>0</v>
      </c>
      <c r="F83" s="38">
        <f>CALC_HC_SERV!F83</f>
        <v>0</v>
      </c>
      <c r="G83" s="50" t="e">
        <f t="shared" si="18"/>
        <v>#DIV/0!</v>
      </c>
      <c r="H83" s="45" t="e">
        <f>IF(K83=TEXTOS!$H$3,0,IF(F83&gt;0,F83,E83))*G83</f>
        <v>#DIV/0!</v>
      </c>
      <c r="I83" s="1">
        <f>CALC_HC_SERV!I83</f>
        <v>0</v>
      </c>
      <c r="J83" s="45" t="e">
        <f t="shared" si="25"/>
        <v>#DIV/0!</v>
      </c>
      <c r="K83" s="1" t="str">
        <f>CALC_HC_SERV!K83</f>
        <v>SI</v>
      </c>
      <c r="L83" s="1" t="str">
        <f>CALC_HC_SERV!L83</f>
        <v>RPE</v>
      </c>
      <c r="M83" s="1" t="str">
        <f>CALC_HC_SERV!M83</f>
        <v>Producció</v>
      </c>
      <c r="N83" s="48">
        <v>1</v>
      </c>
      <c r="O83" s="48">
        <f t="shared" si="30"/>
        <v>0</v>
      </c>
      <c r="P83" s="45" t="e">
        <f t="shared" si="26"/>
        <v>#DIV/0!</v>
      </c>
      <c r="Q83" s="45" t="e">
        <f t="shared" si="27"/>
        <v>#DIV/0!</v>
      </c>
      <c r="R83" s="1" t="e">
        <f t="shared" si="21"/>
        <v>#DIV/0!</v>
      </c>
      <c r="S83" s="1" t="e">
        <f t="shared" si="22"/>
        <v>#DIV/0!</v>
      </c>
      <c r="T83" s="1" t="e">
        <f t="shared" si="28"/>
        <v>#DIV/0!</v>
      </c>
      <c r="U83" s="61" t="e">
        <f t="shared" si="23"/>
        <v>#DIV/0!</v>
      </c>
      <c r="V83" s="45" t="e">
        <f t="shared" si="24"/>
        <v>#DIV/0!</v>
      </c>
      <c r="W83" s="1" t="e">
        <f t="shared" si="29"/>
        <v>#DIV/0!</v>
      </c>
    </row>
    <row r="84" spans="1:23" x14ac:dyDescent="0.35">
      <c r="A84" s="1">
        <f>CALC_HC_SERV!A84</f>
        <v>83</v>
      </c>
      <c r="B84" s="1" t="str">
        <f>CALC_HC_SERV!B84</f>
        <v>Residus no perillosos</v>
      </c>
      <c r="C84" s="1" t="str">
        <f>CALC_HC_SERV!C84</f>
        <v>RNP Catalitzadors</v>
      </c>
      <c r="D84" s="1" t="str">
        <f>CALC_HC_SERV!D84</f>
        <v>Recuperación</v>
      </c>
      <c r="E84" s="1">
        <f>CALC_HC_SERV!E84</f>
        <v>0</v>
      </c>
      <c r="F84" s="38">
        <f>CALC_HC_SERV!F84</f>
        <v>0</v>
      </c>
      <c r="G84" s="50" t="e">
        <f>$D$310</f>
        <v>#DIV/0!</v>
      </c>
      <c r="H84" s="45" t="e">
        <f>IF(K84=TEXTOS!$H$3,0,IF(F84&gt;0,F84,E84))*G84</f>
        <v>#DIV/0!</v>
      </c>
      <c r="I84" s="1">
        <f>CALC_HC_SERV!I84</f>
        <v>0</v>
      </c>
      <c r="J84" s="45" t="e">
        <f t="shared" si="25"/>
        <v>#DIV/0!</v>
      </c>
      <c r="K84" s="1" t="str">
        <f>CALC_HC_SERV!K84</f>
        <v>SI</v>
      </c>
      <c r="L84" s="1" t="str">
        <f>CALC_HC_SERV!L84</f>
        <v>RNP</v>
      </c>
      <c r="M84" s="1" t="str">
        <f>CALC_HC_SERV!M84</f>
        <v>Producció</v>
      </c>
      <c r="N84" s="48">
        <v>1</v>
      </c>
      <c r="O84" s="48">
        <f t="shared" si="30"/>
        <v>0</v>
      </c>
      <c r="P84" s="45" t="e">
        <f t="shared" si="26"/>
        <v>#DIV/0!</v>
      </c>
      <c r="Q84" s="45" t="e">
        <f t="shared" si="27"/>
        <v>#DIV/0!</v>
      </c>
      <c r="R84" s="1" t="e">
        <f t="shared" si="21"/>
        <v>#DIV/0!</v>
      </c>
      <c r="S84" s="1" t="e">
        <f t="shared" si="22"/>
        <v>#DIV/0!</v>
      </c>
      <c r="T84" s="1" t="e">
        <f t="shared" si="28"/>
        <v>#DIV/0!</v>
      </c>
      <c r="U84" s="61" t="e">
        <f t="shared" si="23"/>
        <v>#DIV/0!</v>
      </c>
      <c r="V84" s="45" t="e">
        <f t="shared" si="24"/>
        <v>#DIV/0!</v>
      </c>
      <c r="W84" s="1" t="e">
        <f t="shared" si="29"/>
        <v>#DIV/0!</v>
      </c>
    </row>
    <row r="85" spans="1:23" x14ac:dyDescent="0.35">
      <c r="A85" s="1">
        <f>CALC_HC_SERV!A85</f>
        <v>84</v>
      </c>
      <c r="B85" s="1" t="str">
        <f>CALC_HC_SERV!B85</f>
        <v>Residus no perillosos</v>
      </c>
      <c r="C85" s="1" t="str">
        <f>CALC_HC_SERV!C85</f>
        <v>RNP Metalls fèrrics (ferralla)</v>
      </c>
      <c r="D85" s="1" t="str">
        <f>CALC_HC_SERV!D85</f>
        <v>Recuperación</v>
      </c>
      <c r="E85" s="1">
        <f>CALC_HC_SERV!E85</f>
        <v>0</v>
      </c>
      <c r="F85" s="38">
        <f>CALC_HC_SERV!F85</f>
        <v>0</v>
      </c>
      <c r="G85" s="50" t="e">
        <f t="shared" si="18"/>
        <v>#DIV/0!</v>
      </c>
      <c r="H85" s="45" t="e">
        <f>IF(K85=TEXTOS!$H$3,0,IF(F85&gt;0,F85,E85))*G85</f>
        <v>#DIV/0!</v>
      </c>
      <c r="I85" s="1">
        <f>CALC_HC_SERV!I85</f>
        <v>0</v>
      </c>
      <c r="J85" s="45" t="e">
        <f t="shared" si="25"/>
        <v>#DIV/0!</v>
      </c>
      <c r="K85" s="1" t="str">
        <f>CALC_HC_SERV!K85</f>
        <v>SI</v>
      </c>
      <c r="L85" s="1" t="str">
        <f>CALC_HC_SERV!L85</f>
        <v>RNP</v>
      </c>
      <c r="M85" s="1" t="str">
        <f>CALC_HC_SERV!M85</f>
        <v>Producció</v>
      </c>
      <c r="N85" s="48">
        <v>1</v>
      </c>
      <c r="O85" s="48">
        <f t="shared" si="30"/>
        <v>0</v>
      </c>
      <c r="P85" s="45" t="e">
        <f t="shared" si="26"/>
        <v>#DIV/0!</v>
      </c>
      <c r="Q85" s="45" t="e">
        <f t="shared" si="27"/>
        <v>#DIV/0!</v>
      </c>
      <c r="R85" s="1" t="e">
        <f t="shared" si="21"/>
        <v>#DIV/0!</v>
      </c>
      <c r="S85" s="1" t="e">
        <f t="shared" si="22"/>
        <v>#DIV/0!</v>
      </c>
      <c r="T85" s="1" t="e">
        <f t="shared" si="28"/>
        <v>#DIV/0!</v>
      </c>
      <c r="U85" s="61" t="e">
        <f t="shared" si="23"/>
        <v>#DIV/0!</v>
      </c>
      <c r="V85" s="45" t="e">
        <f t="shared" si="24"/>
        <v>#DIV/0!</v>
      </c>
      <c r="W85" s="1" t="e">
        <f t="shared" si="29"/>
        <v>#DIV/0!</v>
      </c>
    </row>
    <row r="86" spans="1:23" x14ac:dyDescent="0.35">
      <c r="A86" s="1">
        <f>CALC_HC_SERV!A86</f>
        <v>85</v>
      </c>
      <c r="B86" s="1" t="str">
        <f>CALC_HC_SERV!B86</f>
        <v>Residus no perillosos</v>
      </c>
      <c r="C86" s="1" t="str">
        <f>CALC_HC_SERV!C86</f>
        <v>RNP Metalls no fèrrics</v>
      </c>
      <c r="D86" s="1" t="str">
        <f>CALC_HC_SERV!D86</f>
        <v>Vertedero no ferro</v>
      </c>
      <c r="E86" s="1">
        <f>CALC_HC_SERV!E86</f>
        <v>0</v>
      </c>
      <c r="F86" s="38">
        <f>CALC_HC_SERV!F86</f>
        <v>0</v>
      </c>
      <c r="G86" s="50" t="e">
        <f>$D$310</f>
        <v>#DIV/0!</v>
      </c>
      <c r="H86" s="45" t="e">
        <f>IF(K86=TEXTOS!$H$3,0,IF(F86&gt;0,F86,E86))*G86</f>
        <v>#DIV/0!</v>
      </c>
      <c r="I86" s="1">
        <f>CALC_HC_SERV!I86</f>
        <v>1.5122958949999999E-2</v>
      </c>
      <c r="J86" s="45" t="e">
        <f t="shared" si="25"/>
        <v>#DIV/0!</v>
      </c>
      <c r="K86" s="1" t="str">
        <f>CALC_HC_SERV!K86</f>
        <v>SI</v>
      </c>
      <c r="L86" s="1" t="str">
        <f>CALC_HC_SERV!L86</f>
        <v>RNP</v>
      </c>
      <c r="M86" s="1" t="str">
        <f>CALC_HC_SERV!M86</f>
        <v>Producció</v>
      </c>
      <c r="N86" s="48">
        <v>1</v>
      </c>
      <c r="O86" s="48">
        <f t="shared" si="30"/>
        <v>0</v>
      </c>
      <c r="P86" s="45" t="e">
        <f t="shared" si="26"/>
        <v>#DIV/0!</v>
      </c>
      <c r="Q86" s="45" t="e">
        <f t="shared" si="27"/>
        <v>#DIV/0!</v>
      </c>
      <c r="R86" s="1" t="e">
        <f t="shared" si="21"/>
        <v>#DIV/0!</v>
      </c>
      <c r="S86" s="1" t="e">
        <f t="shared" si="22"/>
        <v>#DIV/0!</v>
      </c>
      <c r="T86" s="1" t="e">
        <f t="shared" si="28"/>
        <v>#DIV/0!</v>
      </c>
      <c r="U86" s="61" t="e">
        <f t="shared" si="23"/>
        <v>#DIV/0!</v>
      </c>
      <c r="V86" s="45" t="e">
        <f t="shared" si="24"/>
        <v>#DIV/0!</v>
      </c>
      <c r="W86" s="1" t="e">
        <f t="shared" si="29"/>
        <v>#DIV/0!</v>
      </c>
    </row>
    <row r="87" spans="1:23" x14ac:dyDescent="0.35">
      <c r="A87" s="1">
        <f>CALC_HC_SERV!A87</f>
        <v>86</v>
      </c>
      <c r="B87" s="1" t="str">
        <f>CALC_HC_SERV!B87</f>
        <v>Residus no perillosos</v>
      </c>
      <c r="C87" s="1" t="str">
        <f>CALC_HC_SERV!C87</f>
        <v>RNP Pneumàtics</v>
      </c>
      <c r="D87" s="1" t="str">
        <f>CALC_HC_SERV!D87</f>
        <v>Recuperación</v>
      </c>
      <c r="E87" s="1">
        <f>CALC_HC_SERV!E87</f>
        <v>0</v>
      </c>
      <c r="F87" s="38">
        <f>CALC_HC_SERV!F87</f>
        <v>0</v>
      </c>
      <c r="G87" s="50" t="e">
        <f>$D$310</f>
        <v>#DIV/0!</v>
      </c>
      <c r="H87" s="45" t="e">
        <f>IF(K87=TEXTOS!$H$3,0,IF(F87&gt;0,F87,E87))*G87</f>
        <v>#DIV/0!</v>
      </c>
      <c r="I87" s="1">
        <f>CALC_HC_SERV!I87</f>
        <v>0</v>
      </c>
      <c r="J87" s="45" t="e">
        <f t="shared" si="25"/>
        <v>#DIV/0!</v>
      </c>
      <c r="K87" s="1" t="str">
        <f>CALC_HC_SERV!K87</f>
        <v>SI</v>
      </c>
      <c r="L87" s="1" t="str">
        <f>CALC_HC_SERV!L87</f>
        <v>RNP</v>
      </c>
      <c r="M87" s="1" t="str">
        <f>CALC_HC_SERV!M87</f>
        <v>Producció</v>
      </c>
      <c r="N87" s="48">
        <v>1</v>
      </c>
      <c r="O87" s="48">
        <f t="shared" si="30"/>
        <v>0</v>
      </c>
      <c r="P87" s="45" t="e">
        <f t="shared" si="26"/>
        <v>#DIV/0!</v>
      </c>
      <c r="Q87" s="45" t="e">
        <f t="shared" si="27"/>
        <v>#DIV/0!</v>
      </c>
      <c r="R87" s="1" t="e">
        <f t="shared" si="21"/>
        <v>#DIV/0!</v>
      </c>
      <c r="S87" s="1" t="e">
        <f t="shared" si="22"/>
        <v>#DIV/0!</v>
      </c>
      <c r="T87" s="1" t="e">
        <f t="shared" si="28"/>
        <v>#DIV/0!</v>
      </c>
      <c r="U87" s="61" t="e">
        <f t="shared" si="23"/>
        <v>#DIV/0!</v>
      </c>
      <c r="V87" s="45" t="e">
        <f t="shared" si="24"/>
        <v>#DIV/0!</v>
      </c>
      <c r="W87" s="1" t="e">
        <f t="shared" si="29"/>
        <v>#DIV/0!</v>
      </c>
    </row>
    <row r="88" spans="1:23" x14ac:dyDescent="0.35">
      <c r="A88" s="1">
        <f>CALC_HC_SERV!A88</f>
        <v>87</v>
      </c>
      <c r="B88" s="1" t="str">
        <f>CALC_HC_SERV!B88</f>
        <v>Residus no perillosos</v>
      </c>
      <c r="C88" s="1" t="str">
        <f>CALC_HC_SERV!C88</f>
        <v>RNP Plàstics</v>
      </c>
      <c r="D88" s="1" t="str">
        <f>CALC_HC_SERV!D88</f>
        <v>Vertedero plastico</v>
      </c>
      <c r="E88" s="1">
        <f>CALC_HC_SERV!E88</f>
        <v>0</v>
      </c>
      <c r="F88" s="38">
        <f>CALC_HC_SERV!F88</f>
        <v>0</v>
      </c>
      <c r="G88" s="50" t="e">
        <f>$D$310</f>
        <v>#DIV/0!</v>
      </c>
      <c r="H88" s="45" t="e">
        <f>IF(K88=TEXTOS!$H$3,0,IF(F88&gt;0,F88,E88))*G88</f>
        <v>#DIV/0!</v>
      </c>
      <c r="I88" s="1">
        <f>CALC_HC_SERV!I88</f>
        <v>9.8871542790000003E-2</v>
      </c>
      <c r="J88" s="45" t="e">
        <f t="shared" si="25"/>
        <v>#DIV/0!</v>
      </c>
      <c r="K88" s="1" t="str">
        <f>CALC_HC_SERV!K88</f>
        <v>SI</v>
      </c>
      <c r="L88" s="1" t="str">
        <f>CALC_HC_SERV!L88</f>
        <v>RNP</v>
      </c>
      <c r="M88" s="1" t="str">
        <f>CALC_HC_SERV!M88</f>
        <v>Producció</v>
      </c>
      <c r="N88" s="48">
        <v>1</v>
      </c>
      <c r="O88" s="48">
        <f t="shared" si="30"/>
        <v>0</v>
      </c>
      <c r="P88" s="45" t="e">
        <f t="shared" si="26"/>
        <v>#DIV/0!</v>
      </c>
      <c r="Q88" s="45" t="e">
        <f t="shared" si="27"/>
        <v>#DIV/0!</v>
      </c>
      <c r="R88" s="1" t="e">
        <f t="shared" si="21"/>
        <v>#DIV/0!</v>
      </c>
      <c r="S88" s="1" t="e">
        <f t="shared" si="22"/>
        <v>#DIV/0!</v>
      </c>
      <c r="T88" s="1" t="e">
        <f t="shared" si="28"/>
        <v>#DIV/0!</v>
      </c>
      <c r="U88" s="61" t="e">
        <f t="shared" si="23"/>
        <v>#DIV/0!</v>
      </c>
      <c r="V88" s="45" t="e">
        <f t="shared" si="24"/>
        <v>#DIV/0!</v>
      </c>
      <c r="W88" s="1" t="e">
        <f t="shared" si="29"/>
        <v>#DIV/0!</v>
      </c>
    </row>
    <row r="89" spans="1:23" x14ac:dyDescent="0.35">
      <c r="A89" s="1">
        <f>CALC_HC_SERV!A89</f>
        <v>88</v>
      </c>
      <c r="B89" s="1" t="str">
        <f>CALC_HC_SERV!B89</f>
        <v>Residus no perillosos</v>
      </c>
      <c r="C89" s="1" t="str">
        <f>CALC_HC_SERV!C89</f>
        <v>RNP Vidre</v>
      </c>
      <c r="D89" s="1" t="str">
        <f>CALC_HC_SERV!D89</f>
        <v>Vertedero vidrio</v>
      </c>
      <c r="E89" s="1">
        <f>CALC_HC_SERV!E89</f>
        <v>0</v>
      </c>
      <c r="F89" s="38">
        <f>CALC_HC_SERV!F89</f>
        <v>0</v>
      </c>
      <c r="G89" s="50" t="e">
        <f>$D$310</f>
        <v>#DIV/0!</v>
      </c>
      <c r="H89" s="45" t="e">
        <f>IF(K89=TEXTOS!$H$3,0,IF(F89&gt;0,F89,E89))*G89</f>
        <v>#DIV/0!</v>
      </c>
      <c r="I89" s="1">
        <f>CALC_HC_SERV!I89</f>
        <v>4.251800977E-3</v>
      </c>
      <c r="J89" s="45" t="e">
        <f t="shared" si="25"/>
        <v>#DIV/0!</v>
      </c>
      <c r="K89" s="1" t="str">
        <f>CALC_HC_SERV!K89</f>
        <v>SI</v>
      </c>
      <c r="L89" s="1" t="str">
        <f>CALC_HC_SERV!L89</f>
        <v>RNP</v>
      </c>
      <c r="M89" s="1" t="str">
        <f>CALC_HC_SERV!M89</f>
        <v>Producció</v>
      </c>
      <c r="N89" s="48">
        <v>1</v>
      </c>
      <c r="O89" s="48">
        <f t="shared" si="30"/>
        <v>0</v>
      </c>
      <c r="P89" s="45" t="e">
        <f t="shared" si="26"/>
        <v>#DIV/0!</v>
      </c>
      <c r="Q89" s="45" t="e">
        <f t="shared" si="27"/>
        <v>#DIV/0!</v>
      </c>
      <c r="R89" s="1" t="e">
        <f t="shared" si="21"/>
        <v>#DIV/0!</v>
      </c>
      <c r="S89" s="1" t="e">
        <f t="shared" si="22"/>
        <v>#DIV/0!</v>
      </c>
      <c r="T89" s="1" t="e">
        <f t="shared" si="28"/>
        <v>#DIV/0!</v>
      </c>
      <c r="U89" s="61" t="e">
        <f t="shared" si="23"/>
        <v>#DIV/0!</v>
      </c>
      <c r="V89" s="45" t="e">
        <f t="shared" si="24"/>
        <v>#DIV/0!</v>
      </c>
      <c r="W89" s="1" t="e">
        <f t="shared" si="29"/>
        <v>#DIV/0!</v>
      </c>
    </row>
    <row r="90" spans="1:23" x14ac:dyDescent="0.35">
      <c r="A90" s="1">
        <f>CALC_HC_SERV!A90</f>
        <v>89</v>
      </c>
      <c r="B90" s="1" t="str">
        <f>CALC_HC_SERV!B90</f>
        <v>Residus no perillosos</v>
      </c>
      <c r="C90" s="1" t="str">
        <f>CALC_HC_SERV!C90</f>
        <v>RNP Banals (Fusta, cautxús i textil)</v>
      </c>
      <c r="D90" s="1" t="str">
        <f>CALC_HC_SERV!D90</f>
        <v>Vertedero madera</v>
      </c>
      <c r="E90" s="1">
        <f>CALC_HC_SERV!E90</f>
        <v>0</v>
      </c>
      <c r="F90" s="38">
        <f>CALC_HC_SERV!F90</f>
        <v>0</v>
      </c>
      <c r="G90" s="50" t="e">
        <f>$D$310</f>
        <v>#DIV/0!</v>
      </c>
      <c r="H90" s="45" t="e">
        <f>IF(K90=TEXTOS!$H$3,0,IF(F90&gt;0,F90,E90))*G90</f>
        <v>#DIV/0!</v>
      </c>
      <c r="I90" s="1">
        <f>CALC_HC_SERV!I90</f>
        <v>7.2291504290000003E-2</v>
      </c>
      <c r="J90" s="45" t="e">
        <f t="shared" si="25"/>
        <v>#DIV/0!</v>
      </c>
      <c r="K90" s="1" t="str">
        <f>CALC_HC_SERV!K90</f>
        <v>SI</v>
      </c>
      <c r="L90" s="1" t="str">
        <f>CALC_HC_SERV!L90</f>
        <v>RNP</v>
      </c>
      <c r="M90" s="1" t="str">
        <f>CALC_HC_SERV!M90</f>
        <v>Producció</v>
      </c>
      <c r="N90" s="48">
        <v>1</v>
      </c>
      <c r="O90" s="48">
        <f t="shared" si="30"/>
        <v>0</v>
      </c>
      <c r="P90" s="45" t="e">
        <f t="shared" si="26"/>
        <v>#DIV/0!</v>
      </c>
      <c r="Q90" s="45" t="e">
        <f t="shared" si="27"/>
        <v>#DIV/0!</v>
      </c>
      <c r="R90" s="1" t="e">
        <f t="shared" si="21"/>
        <v>#DIV/0!</v>
      </c>
      <c r="S90" s="1" t="e">
        <f t="shared" si="22"/>
        <v>#DIV/0!</v>
      </c>
      <c r="T90" s="1" t="e">
        <f t="shared" si="28"/>
        <v>#DIV/0!</v>
      </c>
      <c r="U90" s="61" t="e">
        <f t="shared" si="23"/>
        <v>#DIV/0!</v>
      </c>
      <c r="V90" s="45" t="e">
        <f t="shared" si="24"/>
        <v>#DIV/0!</v>
      </c>
      <c r="W90" s="1" t="e">
        <f t="shared" si="29"/>
        <v>#DIV/0!</v>
      </c>
    </row>
    <row r="91" spans="1:23" x14ac:dyDescent="0.35">
      <c r="A91" s="1">
        <f>CALC_HC_SERV!A91</f>
        <v>90</v>
      </c>
      <c r="B91" s="1" t="str">
        <f>CALC_HC_SERV!B91</f>
        <v>Residus no perillosos</v>
      </c>
      <c r="C91" s="1" t="str">
        <f>CALC_HC_SERV!C91</f>
        <v>RNP Residus d'oficina (paper, etc.)</v>
      </c>
      <c r="D91" s="1" t="str">
        <f>CALC_HC_SERV!D91</f>
        <v>Vertedero papel</v>
      </c>
      <c r="E91" s="1">
        <f>CALC_HC_SERV!E91</f>
        <v>0</v>
      </c>
      <c r="F91" s="38">
        <f>CALC_HC_SERV!F91</f>
        <v>0</v>
      </c>
      <c r="G91" s="50" t="e">
        <f t="shared" si="18"/>
        <v>#DIV/0!</v>
      </c>
      <c r="H91" s="45" t="e">
        <f>IF(K91=TEXTOS!$H$3,0,IF(F91&gt;0,F91,E91))*G91</f>
        <v>#DIV/0!</v>
      </c>
      <c r="I91" s="1">
        <f>CALC_HC_SERV!I91</f>
        <v>1.5099326209999999</v>
      </c>
      <c r="J91" s="45" t="e">
        <f t="shared" si="25"/>
        <v>#DIV/0!</v>
      </c>
      <c r="K91" s="1" t="str">
        <f>CALC_HC_SERV!K91</f>
        <v>NO</v>
      </c>
      <c r="L91" s="1" t="str">
        <f>CALC_HC_SERV!L91</f>
        <v>RNP</v>
      </c>
      <c r="M91" s="1" t="str">
        <f>CALC_HC_SERV!M91</f>
        <v>Producció</v>
      </c>
      <c r="N91" s="48">
        <v>0</v>
      </c>
      <c r="O91" s="48">
        <v>0</v>
      </c>
      <c r="P91" s="45" t="e">
        <f t="shared" si="26"/>
        <v>#DIV/0!</v>
      </c>
      <c r="Q91" s="45" t="e">
        <f t="shared" si="27"/>
        <v>#DIV/0!</v>
      </c>
      <c r="R91" s="1" t="e">
        <f t="shared" si="21"/>
        <v>#DIV/0!</v>
      </c>
      <c r="S91" s="1" t="e">
        <f t="shared" si="22"/>
        <v>#DIV/0!</v>
      </c>
      <c r="T91" s="1" t="e">
        <f t="shared" si="28"/>
        <v>#DIV/0!</v>
      </c>
      <c r="U91" s="61" t="e">
        <f t="shared" si="23"/>
        <v>#DIV/0!</v>
      </c>
      <c r="V91" s="45" t="e">
        <f t="shared" si="24"/>
        <v>#DIV/0!</v>
      </c>
      <c r="W91" s="1" t="e">
        <f t="shared" si="29"/>
        <v>#DIV/0!</v>
      </c>
    </row>
    <row r="92" spans="1:23" x14ac:dyDescent="0.35">
      <c r="A92" s="1">
        <f>CALC_HC_SERV!A92</f>
        <v>91</v>
      </c>
      <c r="B92" s="1" t="str">
        <f>CALC_HC_SERV!B92</f>
        <v>Residus no perillosos</v>
      </c>
      <c r="C92" s="1" t="str">
        <f>CALC_HC_SERV!C92</f>
        <v>RNP RNP1</v>
      </c>
      <c r="D92" s="1" t="str">
        <f>CALC_HC_SERV!D92</f>
        <v>Recuperación</v>
      </c>
      <c r="E92" s="1">
        <f>CALC_HC_SERV!E92</f>
        <v>0</v>
      </c>
      <c r="F92" s="38">
        <f>CALC_HC_SERV!F92</f>
        <v>0</v>
      </c>
      <c r="G92" s="50" t="e">
        <f>$D$310</f>
        <v>#DIV/0!</v>
      </c>
      <c r="H92" s="45" t="e">
        <f>IF(K92=TEXTOS!$H$3,0,IF(F92&gt;0,F92,E92))*G92</f>
        <v>#DIV/0!</v>
      </c>
      <c r="I92" s="1">
        <f>CALC_HC_SERV!I92</f>
        <v>0</v>
      </c>
      <c r="J92" s="45" t="e">
        <f t="shared" si="25"/>
        <v>#DIV/0!</v>
      </c>
      <c r="K92" s="1" t="str">
        <f>CALC_HC_SERV!K92</f>
        <v>SI</v>
      </c>
      <c r="L92" s="1" t="str">
        <f>CALC_HC_SERV!L92</f>
        <v>RNP</v>
      </c>
      <c r="M92" s="1" t="str">
        <f>CALC_HC_SERV!M92</f>
        <v>Producció</v>
      </c>
      <c r="N92" s="48">
        <v>1</v>
      </c>
      <c r="O92" s="48">
        <f t="shared" si="30"/>
        <v>0</v>
      </c>
      <c r="P92" s="45" t="e">
        <f t="shared" si="26"/>
        <v>#DIV/0!</v>
      </c>
      <c r="Q92" s="45" t="e">
        <f t="shared" si="27"/>
        <v>#DIV/0!</v>
      </c>
      <c r="R92" s="1" t="e">
        <f t="shared" si="21"/>
        <v>#DIV/0!</v>
      </c>
      <c r="S92" s="1" t="e">
        <f t="shared" si="22"/>
        <v>#DIV/0!</v>
      </c>
      <c r="T92" s="1" t="e">
        <f t="shared" si="28"/>
        <v>#DIV/0!</v>
      </c>
      <c r="U92" s="61" t="e">
        <f t="shared" si="23"/>
        <v>#DIV/0!</v>
      </c>
      <c r="V92" s="45" t="e">
        <f t="shared" si="24"/>
        <v>#DIV/0!</v>
      </c>
      <c r="W92" s="1" t="e">
        <f t="shared" si="29"/>
        <v>#DIV/0!</v>
      </c>
    </row>
    <row r="93" spans="1:23" x14ac:dyDescent="0.35">
      <c r="A93" s="1">
        <f>CALC_HC_SERV!A93</f>
        <v>92</v>
      </c>
      <c r="B93" s="1" t="str">
        <f>CALC_HC_SERV!B93</f>
        <v>Residus no perillosos</v>
      </c>
      <c r="C93" s="1" t="str">
        <f>CALC_HC_SERV!C93</f>
        <v>RNP 0</v>
      </c>
      <c r="D93" s="1" t="str">
        <f>CALC_HC_SERV!D93</f>
        <v>Vertedero P</v>
      </c>
      <c r="E93" s="1">
        <f>CALC_HC_SERV!E93</f>
        <v>0</v>
      </c>
      <c r="F93" s="38">
        <f>CALC_HC_SERV!F93</f>
        <v>0</v>
      </c>
      <c r="G93" s="50" t="e">
        <f>$D$310</f>
        <v>#DIV/0!</v>
      </c>
      <c r="H93" s="45" t="e">
        <f>IF(K93=TEXTOS!$H$3,0,IF(F93&gt;0,F93,E93))*G93</f>
        <v>#DIV/0!</v>
      </c>
      <c r="I93" s="1">
        <f>CALC_HC_SERV!I93</f>
        <v>0.21028020459999999</v>
      </c>
      <c r="J93" s="45" t="e">
        <f t="shared" si="25"/>
        <v>#DIV/0!</v>
      </c>
      <c r="K93" s="1" t="str">
        <f>CALC_HC_SERV!K93</f>
        <v>SI</v>
      </c>
      <c r="L93" s="1" t="str">
        <f>CALC_HC_SERV!L93</f>
        <v>RNP</v>
      </c>
      <c r="M93" s="1" t="str">
        <f>CALC_HC_SERV!M93</f>
        <v>Producció</v>
      </c>
      <c r="N93" s="48">
        <v>1</v>
      </c>
      <c r="O93" s="48">
        <f t="shared" si="30"/>
        <v>0</v>
      </c>
      <c r="P93" s="45" t="e">
        <f t="shared" si="26"/>
        <v>#DIV/0!</v>
      </c>
      <c r="Q93" s="45" t="e">
        <f t="shared" si="27"/>
        <v>#DIV/0!</v>
      </c>
      <c r="R93" s="1" t="e">
        <f t="shared" si="21"/>
        <v>#DIV/0!</v>
      </c>
      <c r="S93" s="1" t="e">
        <f t="shared" si="22"/>
        <v>#DIV/0!</v>
      </c>
      <c r="T93" s="1" t="e">
        <f t="shared" si="28"/>
        <v>#DIV/0!</v>
      </c>
      <c r="U93" s="61" t="e">
        <f t="shared" si="23"/>
        <v>#DIV/0!</v>
      </c>
      <c r="V93" s="45" t="e">
        <f t="shared" si="24"/>
        <v>#DIV/0!</v>
      </c>
      <c r="W93" s="1" t="e">
        <f t="shared" si="29"/>
        <v>#DIV/0!</v>
      </c>
    </row>
    <row r="94" spans="1:23" x14ac:dyDescent="0.35">
      <c r="A94" s="1">
        <f>CALC_HC_SERV!A94</f>
        <v>93</v>
      </c>
      <c r="B94" s="1" t="str">
        <f>CALC_HC_SERV!B94</f>
        <v>Residus no perillosos</v>
      </c>
      <c r="C94" s="1" t="str">
        <f>CALC_HC_SERV!C94</f>
        <v>RNP RNP3</v>
      </c>
      <c r="D94" s="1" t="str">
        <f>CALC_HC_SERV!D94</f>
        <v>Recuperación</v>
      </c>
      <c r="E94" s="1">
        <f>CALC_HC_SERV!E94</f>
        <v>0</v>
      </c>
      <c r="F94" s="38">
        <f>CALC_HC_SERV!F94</f>
        <v>0</v>
      </c>
      <c r="G94" s="50" t="e">
        <f>$D$310</f>
        <v>#DIV/0!</v>
      </c>
      <c r="H94" s="45" t="e">
        <f>IF(K94=TEXTOS!$H$3,0,IF(F94&gt;0,F94,E94))*G94</f>
        <v>#DIV/0!</v>
      </c>
      <c r="I94" s="1">
        <f>CALC_HC_SERV!I94</f>
        <v>0</v>
      </c>
      <c r="J94" s="45" t="e">
        <f t="shared" si="25"/>
        <v>#DIV/0!</v>
      </c>
      <c r="K94" s="1" t="str">
        <f>CALC_HC_SERV!K94</f>
        <v>SI</v>
      </c>
      <c r="L94" s="1" t="str">
        <f>CALC_HC_SERV!L94</f>
        <v>RNP</v>
      </c>
      <c r="M94" s="1" t="str">
        <f>CALC_HC_SERV!M94</f>
        <v>Producció</v>
      </c>
      <c r="N94" s="48">
        <v>1</v>
      </c>
      <c r="O94" s="48">
        <f t="shared" si="30"/>
        <v>0</v>
      </c>
      <c r="P94" s="45" t="e">
        <f t="shared" si="26"/>
        <v>#DIV/0!</v>
      </c>
      <c r="Q94" s="45" t="e">
        <f t="shared" si="27"/>
        <v>#DIV/0!</v>
      </c>
      <c r="R94" s="1" t="e">
        <f t="shared" si="21"/>
        <v>#DIV/0!</v>
      </c>
      <c r="S94" s="1" t="e">
        <f t="shared" si="22"/>
        <v>#DIV/0!</v>
      </c>
      <c r="T94" s="1" t="e">
        <f t="shared" si="28"/>
        <v>#DIV/0!</v>
      </c>
      <c r="U94" s="61" t="e">
        <f t="shared" si="23"/>
        <v>#DIV/0!</v>
      </c>
      <c r="V94" s="45" t="e">
        <f t="shared" si="24"/>
        <v>#DIV/0!</v>
      </c>
      <c r="W94" s="1" t="e">
        <f t="shared" si="29"/>
        <v>#DIV/0!</v>
      </c>
    </row>
    <row r="95" spans="1:23" x14ac:dyDescent="0.35">
      <c r="A95" s="1">
        <f>CALC_HC_SERV!A95</f>
        <v>94</v>
      </c>
      <c r="B95" s="1" t="str">
        <f>CALC_HC_SERV!B95</f>
        <v>Residus no perillosos</v>
      </c>
      <c r="C95" s="1" t="str">
        <f>CALC_HC_SERV!C95</f>
        <v>RNP RNP4</v>
      </c>
      <c r="D95" s="1" t="str">
        <f>CALC_HC_SERV!D95</f>
        <v>Vertedero NP</v>
      </c>
      <c r="E95" s="1">
        <f>CALC_HC_SERV!E95</f>
        <v>0</v>
      </c>
      <c r="F95" s="38">
        <f>CALC_HC_SERV!F95</f>
        <v>0</v>
      </c>
      <c r="G95" s="50" t="e">
        <f>$D$310</f>
        <v>#DIV/0!</v>
      </c>
      <c r="H95" s="45" t="e">
        <f>IF(K95=TEXTOS!$H$3,0,IF(F95&gt;0,F95,E95))*G95</f>
        <v>#DIV/0!</v>
      </c>
      <c r="I95" s="1">
        <f>CALC_HC_SERV!I95</f>
        <v>4.251800977E-3</v>
      </c>
      <c r="J95" s="45" t="e">
        <f t="shared" si="25"/>
        <v>#DIV/0!</v>
      </c>
      <c r="K95" s="1" t="str">
        <f>CALC_HC_SERV!K95</f>
        <v>SI</v>
      </c>
      <c r="L95" s="1" t="str">
        <f>CALC_HC_SERV!L95</f>
        <v>RNP</v>
      </c>
      <c r="M95" s="1" t="str">
        <f>CALC_HC_SERV!M95</f>
        <v>Producció</v>
      </c>
      <c r="N95" s="48">
        <v>1</v>
      </c>
      <c r="O95" s="48">
        <f t="shared" si="30"/>
        <v>0</v>
      </c>
      <c r="P95" s="45" t="e">
        <f t="shared" si="26"/>
        <v>#DIV/0!</v>
      </c>
      <c r="Q95" s="45" t="e">
        <f t="shared" si="27"/>
        <v>#DIV/0!</v>
      </c>
      <c r="R95" s="1" t="e">
        <f t="shared" si="21"/>
        <v>#DIV/0!</v>
      </c>
      <c r="S95" s="1" t="e">
        <f t="shared" si="22"/>
        <v>#DIV/0!</v>
      </c>
      <c r="T95" s="1" t="e">
        <f t="shared" si="28"/>
        <v>#DIV/0!</v>
      </c>
      <c r="U95" s="61" t="e">
        <f t="shared" si="23"/>
        <v>#DIV/0!</v>
      </c>
      <c r="V95" s="45" t="e">
        <f t="shared" si="24"/>
        <v>#DIV/0!</v>
      </c>
      <c r="W95" s="1" t="e">
        <f t="shared" si="29"/>
        <v>#DIV/0!</v>
      </c>
    </row>
    <row r="96" spans="1:23" x14ac:dyDescent="0.35">
      <c r="A96" s="1">
        <f>CALC_HC_SERV!A96</f>
        <v>95</v>
      </c>
      <c r="B96" s="1" t="str">
        <f>CALC_HC_SERV!B96</f>
        <v>Aigües residuals</v>
      </c>
      <c r="C96" s="1" t="str">
        <f>CALC_HC_SERV!C96</f>
        <v>Abocament d'aigües residuals</v>
      </c>
      <c r="D96" s="1" t="str">
        <f>CALC_HC_SERV!D96</f>
        <v>Gestión aguas residuales</v>
      </c>
      <c r="E96" s="1">
        <f>CALC_HC_SERV!E96</f>
        <v>0</v>
      </c>
      <c r="F96" s="38">
        <f>CALC_HC_SERV!F96</f>
        <v>0</v>
      </c>
      <c r="G96" s="50" t="e">
        <f>$G$343</f>
        <v>#DIV/0!</v>
      </c>
      <c r="H96" s="45" t="e">
        <f>IF(K96=TEXTOS!$H$3,0,IF(F96&gt;0,F96,E96))*G96</f>
        <v>#DIV/0!</v>
      </c>
      <c r="I96" s="1">
        <f>CALC_HC_SERV!I96</f>
        <v>4.902185398E-4</v>
      </c>
      <c r="J96" s="45" t="e">
        <f t="shared" si="25"/>
        <v>#DIV/0!</v>
      </c>
      <c r="K96" s="1" t="str">
        <f>CALC_HC_SERV!K96</f>
        <v>SI</v>
      </c>
      <c r="L96" s="1" t="str">
        <f>CALC_HC_SERV!L96</f>
        <v>AGR</v>
      </c>
      <c r="M96" s="1" t="str">
        <f>CALC_HC_SERV!M96</f>
        <v>Producció</v>
      </c>
      <c r="N96" s="48">
        <f t="shared" ref="N96" si="32">1-O96</f>
        <v>0</v>
      </c>
      <c r="O96" s="48">
        <f>ESTIMACIONES!$E$328</f>
        <v>1</v>
      </c>
      <c r="P96" s="45" t="e">
        <f t="shared" si="26"/>
        <v>#DIV/0!</v>
      </c>
      <c r="Q96" s="45" t="e">
        <f t="shared" si="27"/>
        <v>#DIV/0!</v>
      </c>
      <c r="R96" s="1" t="e">
        <f t="shared" si="21"/>
        <v>#DIV/0!</v>
      </c>
      <c r="S96" s="1" t="e">
        <f t="shared" si="22"/>
        <v>#DIV/0!</v>
      </c>
      <c r="T96" s="1" t="e">
        <f t="shared" si="28"/>
        <v>#DIV/0!</v>
      </c>
      <c r="U96" s="61" t="e">
        <f t="shared" si="23"/>
        <v>#DIV/0!</v>
      </c>
      <c r="V96" s="45" t="e">
        <f t="shared" si="24"/>
        <v>#DIV/0!</v>
      </c>
      <c r="W96" s="1" t="e">
        <f t="shared" si="29"/>
        <v>#DIV/0!</v>
      </c>
    </row>
    <row r="97" spans="1:23" x14ac:dyDescent="0.35">
      <c r="A97" s="1">
        <f>CALC_HC_SERV!A97</f>
        <v>96</v>
      </c>
      <c r="B97" s="1" t="str">
        <f>CALC_HC_SERV!B97</f>
        <v>Transport de vehicles</v>
      </c>
      <c r="C97" s="1" t="str">
        <f>CALC_HC_SERV!C97</f>
        <v>Transport de vehicles VFU per mitjans aliens</v>
      </c>
      <c r="D97" s="1" t="str">
        <f>CALC_HC_SERV!D97</f>
        <v>Transport de vehicles</v>
      </c>
      <c r="E97" s="1">
        <f>CALC_HC_SERV!E97</f>
        <v>0</v>
      </c>
      <c r="F97" s="38">
        <f>CALC_HC_SERV!F97</f>
        <v>0</v>
      </c>
      <c r="G97" s="50" t="e">
        <f t="shared" si="18"/>
        <v>#DIV/0!</v>
      </c>
      <c r="H97" s="45" t="e">
        <f>IF(K97=TEXTOS!$H$3,0,IF(F97&gt;0,F97,E97))*G97</f>
        <v>#DIV/0!</v>
      </c>
      <c r="I97" s="1">
        <f>CALC_HC_SERV!I97</f>
        <v>0.50650310759999995</v>
      </c>
      <c r="J97" s="45" t="e">
        <f t="shared" si="25"/>
        <v>#DIV/0!</v>
      </c>
      <c r="K97" s="1" t="str">
        <f>CALC_HC_SERV!K97</f>
        <v>SI</v>
      </c>
      <c r="L97" s="1" t="str">
        <f>CALC_HC_SERV!L97</f>
        <v>TVE</v>
      </c>
      <c r="M97" s="1" t="str">
        <f>CALC_HC_SERV!M97</f>
        <v>Transports Aigües Amunt (Mat. Aux., Energia i Vehicles)</v>
      </c>
      <c r="N97" s="48">
        <v>1</v>
      </c>
      <c r="O97" s="48">
        <f t="shared" si="30"/>
        <v>0</v>
      </c>
      <c r="P97" s="45" t="e">
        <f t="shared" si="26"/>
        <v>#DIV/0!</v>
      </c>
      <c r="Q97" s="45" t="e">
        <f t="shared" si="27"/>
        <v>#DIV/0!</v>
      </c>
      <c r="R97" s="1" t="e">
        <f t="shared" si="21"/>
        <v>#DIV/0!</v>
      </c>
      <c r="S97" s="1" t="e">
        <f t="shared" si="22"/>
        <v>#DIV/0!</v>
      </c>
      <c r="T97" s="1" t="e">
        <f t="shared" si="28"/>
        <v>#DIV/0!</v>
      </c>
      <c r="U97" s="61" t="e">
        <f t="shared" si="23"/>
        <v>#DIV/0!</v>
      </c>
      <c r="V97" s="45" t="e">
        <f t="shared" si="24"/>
        <v>#DIV/0!</v>
      </c>
      <c r="W97" s="1" t="e">
        <f t="shared" si="29"/>
        <v>#DIV/0!</v>
      </c>
    </row>
    <row r="98" spans="1:23" x14ac:dyDescent="0.35">
      <c r="A98" s="1">
        <f>CALC_HC_SERV!A98</f>
        <v>97</v>
      </c>
      <c r="B98" s="1" t="str">
        <f>CALC_HC_SERV!B98</f>
        <v>Transport de vehicles</v>
      </c>
      <c r="C98" s="1" t="str">
        <f>CALC_HC_SERV!C98</f>
        <v>Transport de vehicles VFUI per mitjans aliens</v>
      </c>
      <c r="D98" s="1" t="str">
        <f>CALC_HC_SERV!D98</f>
        <v>Transport de vehicles</v>
      </c>
      <c r="E98" s="1">
        <f>CALC_HC_SERV!E98</f>
        <v>0</v>
      </c>
      <c r="F98" s="38">
        <f>CALC_HC_SERV!F98</f>
        <v>0</v>
      </c>
      <c r="G98" s="50" t="e">
        <f t="shared" si="18"/>
        <v>#DIV/0!</v>
      </c>
      <c r="H98" s="45" t="e">
        <f>IF(K98=TEXTOS!$H$3,0,IF(F98&gt;0,F98,E98))*G98</f>
        <v>#DIV/0!</v>
      </c>
      <c r="I98" s="1">
        <f>CALC_HC_SERV!I98</f>
        <v>0.50650310759999995</v>
      </c>
      <c r="J98" s="45" t="e">
        <f t="shared" si="25"/>
        <v>#DIV/0!</v>
      </c>
      <c r="K98" s="1" t="str">
        <f>CALC_HC_SERV!K98</f>
        <v>SI</v>
      </c>
      <c r="L98" s="1" t="str">
        <f>CALC_HC_SERV!L98</f>
        <v>TVE</v>
      </c>
      <c r="M98" s="1" t="str">
        <f>CALC_HC_SERV!M98</f>
        <v>Transports Aigües Amunt (Mat. Aux., Energia i Vehicles)</v>
      </c>
      <c r="N98" s="48">
        <v>1</v>
      </c>
      <c r="O98" s="48">
        <f t="shared" si="30"/>
        <v>0</v>
      </c>
      <c r="P98" s="45" t="e">
        <f t="shared" si="26"/>
        <v>#DIV/0!</v>
      </c>
      <c r="Q98" s="45" t="e">
        <f t="shared" si="27"/>
        <v>#DIV/0!</v>
      </c>
      <c r="R98" s="1" t="e">
        <f t="shared" ref="R98:R129" si="33">P98/$C$407</f>
        <v>#DIV/0!</v>
      </c>
      <c r="S98" s="1" t="e">
        <f t="shared" ref="S98:S129" si="34">Q98/$C$406</f>
        <v>#DIV/0!</v>
      </c>
      <c r="T98" s="1" t="e">
        <f t="shared" si="28"/>
        <v>#DIV/0!</v>
      </c>
      <c r="U98" s="61" t="e">
        <f t="shared" ref="U98:U129" si="35">$F$416*T98</f>
        <v>#DIV/0!</v>
      </c>
      <c r="V98" s="45" t="e">
        <f t="shared" si="24"/>
        <v>#DIV/0!</v>
      </c>
      <c r="W98" s="1" t="e">
        <f t="shared" si="29"/>
        <v>#DIV/0!</v>
      </c>
    </row>
    <row r="99" spans="1:23" x14ac:dyDescent="0.35">
      <c r="A99" s="1">
        <f>CALC_HC_SERV!A99</f>
        <v>98</v>
      </c>
      <c r="B99" s="1" t="str">
        <f>CALC_HC_SERV!B99</f>
        <v>Transport de vehicles</v>
      </c>
      <c r="C99" s="1" t="str">
        <f>CALC_HC_SERV!C99</f>
        <v>Transport de vehicles MFU per mitjans aliens</v>
      </c>
      <c r="D99" s="1" t="str">
        <f>CALC_HC_SERV!D99</f>
        <v>Transport de vehicles</v>
      </c>
      <c r="E99" s="1">
        <f>CALC_HC_SERV!E99</f>
        <v>0</v>
      </c>
      <c r="F99" s="38">
        <f>CALC_HC_SERV!F99</f>
        <v>0</v>
      </c>
      <c r="G99" s="50" t="e">
        <f t="shared" si="18"/>
        <v>#DIV/0!</v>
      </c>
      <c r="H99" s="45" t="e">
        <f>IF(K99=TEXTOS!$H$3,0,IF(F99&gt;0,F99,E99))*G99</f>
        <v>#DIV/0!</v>
      </c>
      <c r="I99" s="1">
        <f>CALC_HC_SERV!I99</f>
        <v>0.50650310759999995</v>
      </c>
      <c r="J99" s="45" t="e">
        <f t="shared" si="25"/>
        <v>#DIV/0!</v>
      </c>
      <c r="K99" s="1" t="str">
        <f>CALC_HC_SERV!K99</f>
        <v>SI</v>
      </c>
      <c r="L99" s="1" t="str">
        <f>CALC_HC_SERV!L99</f>
        <v>TVE</v>
      </c>
      <c r="M99" s="1" t="str">
        <f>CALC_HC_SERV!M99</f>
        <v>Transports Aigües Amunt (Mat. Aux., Energia i Vehicles)</v>
      </c>
      <c r="N99" s="48">
        <v>1</v>
      </c>
      <c r="O99" s="48">
        <f t="shared" si="30"/>
        <v>0</v>
      </c>
      <c r="P99" s="45" t="e">
        <f t="shared" si="26"/>
        <v>#DIV/0!</v>
      </c>
      <c r="Q99" s="45" t="e">
        <f t="shared" si="27"/>
        <v>#DIV/0!</v>
      </c>
      <c r="R99" s="1" t="e">
        <f t="shared" si="33"/>
        <v>#DIV/0!</v>
      </c>
      <c r="S99" s="1" t="e">
        <f t="shared" si="34"/>
        <v>#DIV/0!</v>
      </c>
      <c r="T99" s="1" t="e">
        <f t="shared" si="28"/>
        <v>#DIV/0!</v>
      </c>
      <c r="U99" s="61" t="e">
        <f t="shared" si="35"/>
        <v>#DIV/0!</v>
      </c>
      <c r="V99" s="45" t="e">
        <f t="shared" si="24"/>
        <v>#DIV/0!</v>
      </c>
      <c r="W99" s="1" t="e">
        <f t="shared" si="29"/>
        <v>#DIV/0!</v>
      </c>
    </row>
    <row r="100" spans="1:23" x14ac:dyDescent="0.35">
      <c r="A100" s="1">
        <f>CALC_HC_SERV!A100</f>
        <v>99</v>
      </c>
      <c r="B100" s="1" t="str">
        <f>CALC_HC_SERV!B100</f>
        <v>Transport de consumibles i materials auxiliars</v>
      </c>
      <c r="C100" s="1" t="str">
        <f>CALC_HC_SERV!C100</f>
        <v>Transport de consumibles i materials auxiliars Paper desde 0</v>
      </c>
      <c r="D100" s="1" t="str">
        <f>CALC_HC_SERV!D100</f>
        <v>Transport de consumibles i materials auxiliars</v>
      </c>
      <c r="E100" s="1">
        <f>CALC_HC_SERV!E100</f>
        <v>0</v>
      </c>
      <c r="F100" s="38">
        <f>CALC_HC_SERV!F100</f>
        <v>0</v>
      </c>
      <c r="G100" s="50" t="e">
        <f t="shared" si="18"/>
        <v>#DIV/0!</v>
      </c>
      <c r="H100" s="45" t="e">
        <f>IF(K100=TEXTOS!$H$3,0,IF(F100&gt;0,F100,E100))*G100</f>
        <v>#DIV/0!</v>
      </c>
      <c r="I100" s="1">
        <f>CALC_HC_SERV!I100</f>
        <v>0.50650310759999995</v>
      </c>
      <c r="J100" s="45" t="e">
        <f t="shared" si="25"/>
        <v>#DIV/0!</v>
      </c>
      <c r="K100" s="1" t="str">
        <f>CALC_HC_SERV!K100</f>
        <v>NO</v>
      </c>
      <c r="L100" s="1" t="str">
        <f>CALC_HC_SERV!L100</f>
        <v>TMA</v>
      </c>
      <c r="M100" s="1" t="str">
        <f>CALC_HC_SERV!M100</f>
        <v>Transports Aigües Amunt (Mat. Aux., Energia i Vehicles)</v>
      </c>
      <c r="N100" s="48">
        <v>0</v>
      </c>
      <c r="O100" s="48">
        <v>0</v>
      </c>
      <c r="P100" s="45" t="e">
        <f t="shared" si="26"/>
        <v>#DIV/0!</v>
      </c>
      <c r="Q100" s="45" t="e">
        <f t="shared" si="27"/>
        <v>#DIV/0!</v>
      </c>
      <c r="R100" s="1" t="e">
        <f t="shared" si="33"/>
        <v>#DIV/0!</v>
      </c>
      <c r="S100" s="1" t="e">
        <f t="shared" si="34"/>
        <v>#DIV/0!</v>
      </c>
      <c r="T100" s="1" t="e">
        <f t="shared" si="28"/>
        <v>#DIV/0!</v>
      </c>
      <c r="U100" s="61" t="e">
        <f t="shared" si="35"/>
        <v>#DIV/0!</v>
      </c>
      <c r="V100" s="45" t="e">
        <f t="shared" si="24"/>
        <v>#DIV/0!</v>
      </c>
      <c r="W100" s="1" t="e">
        <f t="shared" si="29"/>
        <v>#DIV/0!</v>
      </c>
    </row>
    <row r="101" spans="1:23" x14ac:dyDescent="0.35">
      <c r="A101" s="1">
        <f>CALC_HC_SERV!A101</f>
        <v>100</v>
      </c>
      <c r="B101" s="1" t="str">
        <f>CALC_HC_SERV!B101</f>
        <v>Transport de consumibles i materials auxiliars</v>
      </c>
      <c r="C101" s="1" t="str">
        <f>CALC_HC_SERV!C101</f>
        <v>Transport de consumibles i materials auxiliars Cartutxos de tinta o tòner desde 0</v>
      </c>
      <c r="D101" s="1" t="str">
        <f>CALC_HC_SERV!D101</f>
        <v>Transport de consumibles i materials auxiliars</v>
      </c>
      <c r="E101" s="1">
        <f>CALC_HC_SERV!E101</f>
        <v>0</v>
      </c>
      <c r="F101" s="38">
        <f>CALC_HC_SERV!F101</f>
        <v>0</v>
      </c>
      <c r="G101" s="50" t="e">
        <f t="shared" si="18"/>
        <v>#DIV/0!</v>
      </c>
      <c r="H101" s="45" t="e">
        <f>IF(K101=TEXTOS!$H$3,0,IF(F101&gt;0,F101,E101))*G101</f>
        <v>#DIV/0!</v>
      </c>
      <c r="I101" s="1">
        <f>CALC_HC_SERV!I101</f>
        <v>0.50650310759999995</v>
      </c>
      <c r="J101" s="45" t="e">
        <f t="shared" si="25"/>
        <v>#DIV/0!</v>
      </c>
      <c r="K101" s="1" t="str">
        <f>CALC_HC_SERV!K101</f>
        <v>NO</v>
      </c>
      <c r="L101" s="1" t="str">
        <f>CALC_HC_SERV!L101</f>
        <v>TMA</v>
      </c>
      <c r="M101" s="1" t="str">
        <f>CALC_HC_SERV!M101</f>
        <v>Transports Aigües Amunt (Mat. Aux., Energia i Vehicles)</v>
      </c>
      <c r="N101" s="48">
        <v>0</v>
      </c>
      <c r="O101" s="48">
        <v>0</v>
      </c>
      <c r="P101" s="45" t="e">
        <f t="shared" si="26"/>
        <v>#DIV/0!</v>
      </c>
      <c r="Q101" s="45" t="e">
        <f t="shared" si="27"/>
        <v>#DIV/0!</v>
      </c>
      <c r="R101" s="1" t="e">
        <f t="shared" si="33"/>
        <v>#DIV/0!</v>
      </c>
      <c r="S101" s="1" t="e">
        <f t="shared" si="34"/>
        <v>#DIV/0!</v>
      </c>
      <c r="T101" s="1" t="e">
        <f t="shared" si="28"/>
        <v>#DIV/0!</v>
      </c>
      <c r="U101" s="61" t="e">
        <f t="shared" si="35"/>
        <v>#DIV/0!</v>
      </c>
      <c r="V101" s="45" t="e">
        <f t="shared" si="24"/>
        <v>#DIV/0!</v>
      </c>
      <c r="W101" s="1" t="e">
        <f t="shared" si="29"/>
        <v>#DIV/0!</v>
      </c>
    </row>
    <row r="102" spans="1:23" x14ac:dyDescent="0.35">
      <c r="A102" s="1">
        <f>CALC_HC_SERV!A102</f>
        <v>101</v>
      </c>
      <c r="B102" s="1" t="str">
        <f>CALC_HC_SERV!B102</f>
        <v>Transport de consumibles i materials auxiliars</v>
      </c>
      <c r="C102" s="1" t="str">
        <f>CALC_HC_SERV!C102</f>
        <v>Transport de consumibles i materials auxiliars Oli (per a màquines) desde 0</v>
      </c>
      <c r="D102" s="1" t="str">
        <f>CALC_HC_SERV!D102</f>
        <v>Transport de consumibles i materials auxiliars</v>
      </c>
      <c r="E102" s="1">
        <f>CALC_HC_SERV!E102</f>
        <v>0</v>
      </c>
      <c r="F102" s="38">
        <f>CALC_HC_SERV!F102</f>
        <v>0</v>
      </c>
      <c r="G102" s="50" t="e">
        <f t="shared" si="18"/>
        <v>#DIV/0!</v>
      </c>
      <c r="H102" s="45" t="e">
        <f>IF(K102=TEXTOS!$H$3,0,IF(F102&gt;0,F102,E102))*G102</f>
        <v>#DIV/0!</v>
      </c>
      <c r="I102" s="1">
        <f>CALC_HC_SERV!I102</f>
        <v>0.50650310759999995</v>
      </c>
      <c r="J102" s="45" t="e">
        <f t="shared" si="25"/>
        <v>#DIV/0!</v>
      </c>
      <c r="K102" s="1" t="str">
        <f>CALC_HC_SERV!K102</f>
        <v>NO</v>
      </c>
      <c r="L102" s="1" t="str">
        <f>CALC_HC_SERV!L102</f>
        <v>TMA</v>
      </c>
      <c r="M102" s="1" t="str">
        <f>CALC_HC_SERV!M102</f>
        <v>Transports Aigües Amunt (Mat. Aux., Energia i Vehicles)</v>
      </c>
      <c r="N102" s="48">
        <v>0</v>
      </c>
      <c r="O102" s="48">
        <v>0</v>
      </c>
      <c r="P102" s="45" t="e">
        <f t="shared" si="26"/>
        <v>#DIV/0!</v>
      </c>
      <c r="Q102" s="45" t="e">
        <f t="shared" si="27"/>
        <v>#DIV/0!</v>
      </c>
      <c r="R102" s="1" t="e">
        <f t="shared" si="33"/>
        <v>#DIV/0!</v>
      </c>
      <c r="S102" s="1" t="e">
        <f t="shared" si="34"/>
        <v>#DIV/0!</v>
      </c>
      <c r="T102" s="1" t="e">
        <f t="shared" si="28"/>
        <v>#DIV/0!</v>
      </c>
      <c r="U102" s="61" t="e">
        <f t="shared" si="35"/>
        <v>#DIV/0!</v>
      </c>
      <c r="V102" s="45" t="e">
        <f t="shared" si="24"/>
        <v>#DIV/0!</v>
      </c>
      <c r="W102" s="1" t="e">
        <f t="shared" si="29"/>
        <v>#DIV/0!</v>
      </c>
    </row>
    <row r="103" spans="1:23" x14ac:dyDescent="0.35">
      <c r="A103" s="1">
        <f>CALC_HC_SERV!A103</f>
        <v>102</v>
      </c>
      <c r="B103" s="1" t="str">
        <f>CALC_HC_SERV!B103</f>
        <v>Transport de consumibles i materials auxiliars</v>
      </c>
      <c r="C103" s="1" t="str">
        <f>CALC_HC_SERV!C103</f>
        <v>Transport de consumibles i materials auxiliars Oxigen (per a oxitall) desde 0</v>
      </c>
      <c r="D103" s="1" t="str">
        <f>CALC_HC_SERV!D103</f>
        <v>Transport de consumibles i materials auxiliars</v>
      </c>
      <c r="E103" s="1">
        <f>CALC_HC_SERV!E103</f>
        <v>0</v>
      </c>
      <c r="F103" s="38">
        <f>CALC_HC_SERV!F103</f>
        <v>0</v>
      </c>
      <c r="G103" s="50" t="e">
        <f t="shared" si="18"/>
        <v>#DIV/0!</v>
      </c>
      <c r="H103" s="45" t="e">
        <f>IF(K103=TEXTOS!$H$3,0,IF(F103&gt;0,F103,E103))*G103</f>
        <v>#DIV/0!</v>
      </c>
      <c r="I103" s="1">
        <f>CALC_HC_SERV!I103</f>
        <v>0.50650310759999995</v>
      </c>
      <c r="J103" s="45" t="e">
        <f t="shared" si="25"/>
        <v>#DIV/0!</v>
      </c>
      <c r="K103" s="1" t="str">
        <f>CALC_HC_SERV!K103</f>
        <v>SI</v>
      </c>
      <c r="L103" s="1" t="str">
        <f>CALC_HC_SERV!L103</f>
        <v>TMA</v>
      </c>
      <c r="M103" s="1" t="str">
        <f>CALC_HC_SERV!M103</f>
        <v>Transports Aigües Amunt (Mat. Aux., Energia i Vehicles)</v>
      </c>
      <c r="N103" s="48">
        <f t="shared" ref="N103:N107" si="36">1-O103</f>
        <v>0.5</v>
      </c>
      <c r="O103" s="48">
        <f>ESTIMACIONES!$E$329</f>
        <v>0.5</v>
      </c>
      <c r="P103" s="45" t="e">
        <f t="shared" si="26"/>
        <v>#DIV/0!</v>
      </c>
      <c r="Q103" s="45" t="e">
        <f t="shared" si="27"/>
        <v>#DIV/0!</v>
      </c>
      <c r="R103" s="1" t="e">
        <f t="shared" si="33"/>
        <v>#DIV/0!</v>
      </c>
      <c r="S103" s="1" t="e">
        <f t="shared" si="34"/>
        <v>#DIV/0!</v>
      </c>
      <c r="T103" s="1" t="e">
        <f t="shared" si="28"/>
        <v>#DIV/0!</v>
      </c>
      <c r="U103" s="61" t="e">
        <f t="shared" si="35"/>
        <v>#DIV/0!</v>
      </c>
      <c r="V103" s="45" t="e">
        <f t="shared" si="24"/>
        <v>#DIV/0!</v>
      </c>
      <c r="W103" s="1" t="e">
        <f t="shared" si="29"/>
        <v>#DIV/0!</v>
      </c>
    </row>
    <row r="104" spans="1:23" x14ac:dyDescent="0.35">
      <c r="A104" s="1">
        <f>CALC_HC_SERV!A104</f>
        <v>103</v>
      </c>
      <c r="B104" s="1" t="str">
        <f>CALC_HC_SERV!B104</f>
        <v>Transport de consumibles i materials auxiliars</v>
      </c>
      <c r="C104" s="1" t="str">
        <f>CALC_HC_SERV!C104</f>
        <v>Transport de consumibles i materials auxiliars Acetilè (per a oxitall) desde 0</v>
      </c>
      <c r="D104" s="1" t="str">
        <f>CALC_HC_SERV!D104</f>
        <v>Transport de consumibles i materials auxiliars</v>
      </c>
      <c r="E104" s="1">
        <f>CALC_HC_SERV!E104</f>
        <v>0</v>
      </c>
      <c r="F104" s="38">
        <f>CALC_HC_SERV!F104</f>
        <v>0</v>
      </c>
      <c r="G104" s="50" t="e">
        <f t="shared" si="18"/>
        <v>#DIV/0!</v>
      </c>
      <c r="H104" s="45" t="e">
        <f>IF(K104=TEXTOS!$H$3,0,IF(F104&gt;0,F104,E104))*G104</f>
        <v>#DIV/0!</v>
      </c>
      <c r="I104" s="1">
        <f>CALC_HC_SERV!I104</f>
        <v>0.50650310759999995</v>
      </c>
      <c r="J104" s="45" t="e">
        <f t="shared" si="25"/>
        <v>#DIV/0!</v>
      </c>
      <c r="K104" s="1" t="str">
        <f>CALC_HC_SERV!K104</f>
        <v>SI</v>
      </c>
      <c r="L104" s="1" t="str">
        <f>CALC_HC_SERV!L104</f>
        <v>TMA</v>
      </c>
      <c r="M104" s="1" t="str">
        <f>CALC_HC_SERV!M104</f>
        <v>Transports Aigües Amunt (Mat. Aux., Energia i Vehicles)</v>
      </c>
      <c r="N104" s="48">
        <f t="shared" si="36"/>
        <v>0.5</v>
      </c>
      <c r="O104" s="48">
        <f>ESTIMACIONES!$E$329</f>
        <v>0.5</v>
      </c>
      <c r="P104" s="45" t="e">
        <f t="shared" si="26"/>
        <v>#DIV/0!</v>
      </c>
      <c r="Q104" s="45" t="e">
        <f t="shared" si="27"/>
        <v>#DIV/0!</v>
      </c>
      <c r="R104" s="1" t="e">
        <f t="shared" si="33"/>
        <v>#DIV/0!</v>
      </c>
      <c r="S104" s="1" t="e">
        <f t="shared" si="34"/>
        <v>#DIV/0!</v>
      </c>
      <c r="T104" s="1" t="e">
        <f t="shared" si="28"/>
        <v>#DIV/0!</v>
      </c>
      <c r="U104" s="61" t="e">
        <f t="shared" si="35"/>
        <v>#DIV/0!</v>
      </c>
      <c r="V104" s="45" t="e">
        <f t="shared" si="24"/>
        <v>#DIV/0!</v>
      </c>
      <c r="W104" s="1" t="e">
        <f t="shared" si="29"/>
        <v>#DIV/0!</v>
      </c>
    </row>
    <row r="105" spans="1:23" x14ac:dyDescent="0.35">
      <c r="A105" s="1">
        <f>CALC_HC_SERV!A105</f>
        <v>104</v>
      </c>
      <c r="B105" s="1" t="str">
        <f>CALC_HC_SERV!B105</f>
        <v>Transport de consumibles i materials auxiliars</v>
      </c>
      <c r="C105" s="1" t="str">
        <f>CALC_HC_SERV!C105</f>
        <v>Transport de consumibles i materials auxiliars Dissolvents desde 0</v>
      </c>
      <c r="D105" s="1" t="str">
        <f>CALC_HC_SERV!D105</f>
        <v>Transport de consumibles i materials auxiliars</v>
      </c>
      <c r="E105" s="1">
        <f>CALC_HC_SERV!E105</f>
        <v>0</v>
      </c>
      <c r="F105" s="38">
        <f>CALC_HC_SERV!F105</f>
        <v>0</v>
      </c>
      <c r="G105" s="50" t="e">
        <f>$E$350</f>
        <v>#DIV/0!</v>
      </c>
      <c r="H105" s="45" t="e">
        <f>IF(K105=TEXTOS!$H$3,0,IF(F105&gt;0,F105,E105))*G105</f>
        <v>#DIV/0!</v>
      </c>
      <c r="I105" s="1">
        <f>CALC_HC_SERV!I105</f>
        <v>0.50650310759999995</v>
      </c>
      <c r="J105" s="45" t="e">
        <f t="shared" si="25"/>
        <v>#DIV/0!</v>
      </c>
      <c r="K105" s="1" t="str">
        <f>CALC_HC_SERV!K105</f>
        <v>SI</v>
      </c>
      <c r="L105" s="1" t="str">
        <f>CALC_HC_SERV!L105</f>
        <v>TMA</v>
      </c>
      <c r="M105" s="1" t="str">
        <f>CALC_HC_SERV!M105</f>
        <v>Transports Aigües Amunt (Mat. Aux., Energia i Vehicles)</v>
      </c>
      <c r="N105" s="48">
        <f t="shared" si="36"/>
        <v>0.5</v>
      </c>
      <c r="O105" s="48">
        <f>ESTIMACIONES!$E$324</f>
        <v>0.5</v>
      </c>
      <c r="P105" s="45" t="e">
        <f t="shared" si="26"/>
        <v>#DIV/0!</v>
      </c>
      <c r="Q105" s="45" t="e">
        <f t="shared" si="27"/>
        <v>#DIV/0!</v>
      </c>
      <c r="R105" s="1" t="e">
        <f t="shared" si="33"/>
        <v>#DIV/0!</v>
      </c>
      <c r="S105" s="1" t="e">
        <f t="shared" si="34"/>
        <v>#DIV/0!</v>
      </c>
      <c r="T105" s="1" t="e">
        <f t="shared" si="28"/>
        <v>#DIV/0!</v>
      </c>
      <c r="U105" s="61" t="e">
        <f t="shared" si="35"/>
        <v>#DIV/0!</v>
      </c>
      <c r="V105" s="45" t="e">
        <f t="shared" si="24"/>
        <v>#DIV/0!</v>
      </c>
      <c r="W105" s="1" t="e">
        <f t="shared" si="29"/>
        <v>#DIV/0!</v>
      </c>
    </row>
    <row r="106" spans="1:23" x14ac:dyDescent="0.35">
      <c r="A106" s="1">
        <f>CALC_HC_SERV!A106</f>
        <v>105</v>
      </c>
      <c r="B106" s="1" t="str">
        <f>CALC_HC_SERV!B106</f>
        <v>Transport de consumibles i materials auxiliars</v>
      </c>
      <c r="C106" s="1" t="str">
        <f>CALC_HC_SERV!C106</f>
        <v>Transport de consumibles i materials auxiliars Draps desde 0</v>
      </c>
      <c r="D106" s="1" t="str">
        <f>CALC_HC_SERV!D106</f>
        <v>Transport de consumibles i materials auxiliars</v>
      </c>
      <c r="E106" s="1">
        <f>CALC_HC_SERV!E106</f>
        <v>0</v>
      </c>
      <c r="F106" s="38">
        <f>CALC_HC_SERV!F106</f>
        <v>0</v>
      </c>
      <c r="G106" s="50" t="e">
        <f t="shared" si="18"/>
        <v>#DIV/0!</v>
      </c>
      <c r="H106" s="45" t="e">
        <f>IF(K106=TEXTOS!$H$3,0,IF(F106&gt;0,F106,E106))*G106</f>
        <v>#DIV/0!</v>
      </c>
      <c r="I106" s="1">
        <f>CALC_HC_SERV!I106</f>
        <v>0.50650310759999995</v>
      </c>
      <c r="J106" s="45" t="e">
        <f t="shared" si="25"/>
        <v>#DIV/0!</v>
      </c>
      <c r="K106" s="1" t="str">
        <f>CALC_HC_SERV!K106</f>
        <v>SI</v>
      </c>
      <c r="L106" s="1" t="str">
        <f>CALC_HC_SERV!L106</f>
        <v>TMA</v>
      </c>
      <c r="M106" s="1" t="str">
        <f>CALC_HC_SERV!M106</f>
        <v>Transports Aigües Amunt (Mat. Aux., Energia i Vehicles)</v>
      </c>
      <c r="N106" s="48">
        <f t="shared" si="36"/>
        <v>1</v>
      </c>
      <c r="O106" s="48">
        <f>ESTIMACIONES!$E$325</f>
        <v>0</v>
      </c>
      <c r="P106" s="45" t="e">
        <f t="shared" si="26"/>
        <v>#DIV/0!</v>
      </c>
      <c r="Q106" s="45" t="e">
        <f t="shared" si="27"/>
        <v>#DIV/0!</v>
      </c>
      <c r="R106" s="1" t="e">
        <f t="shared" si="33"/>
        <v>#DIV/0!</v>
      </c>
      <c r="S106" s="1" t="e">
        <f t="shared" si="34"/>
        <v>#DIV/0!</v>
      </c>
      <c r="T106" s="1" t="e">
        <f t="shared" si="28"/>
        <v>#DIV/0!</v>
      </c>
      <c r="U106" s="61" t="e">
        <f t="shared" si="35"/>
        <v>#DIV/0!</v>
      </c>
      <c r="V106" s="45" t="e">
        <f t="shared" si="24"/>
        <v>#DIV/0!</v>
      </c>
      <c r="W106" s="1" t="e">
        <f t="shared" si="29"/>
        <v>#DIV/0!</v>
      </c>
    </row>
    <row r="107" spans="1:23" x14ac:dyDescent="0.35">
      <c r="A107" s="1">
        <f>CALC_HC_SERV!A107</f>
        <v>106</v>
      </c>
      <c r="B107" s="1" t="str">
        <f>CALC_HC_SERV!B107</f>
        <v>Transport de consumibles i materials auxiliars</v>
      </c>
      <c r="C107" s="1" t="str">
        <f>CALC_HC_SERV!C107</f>
        <v>Transport de consumibles i materials auxiliars Sepiolita desde 0</v>
      </c>
      <c r="D107" s="1" t="str">
        <f>CALC_HC_SERV!D107</f>
        <v>Transport de consumibles i materials auxiliars</v>
      </c>
      <c r="E107" s="1">
        <f>CALC_HC_SERV!E107</f>
        <v>0</v>
      </c>
      <c r="F107" s="38">
        <f>CALC_HC_SERV!F107</f>
        <v>0</v>
      </c>
      <c r="G107" s="50" t="e">
        <f t="shared" si="18"/>
        <v>#DIV/0!</v>
      </c>
      <c r="H107" s="45" t="e">
        <f>IF(K107=TEXTOS!$H$3,0,IF(F107&gt;0,F107,E107))*G107</f>
        <v>#DIV/0!</v>
      </c>
      <c r="I107" s="1">
        <f>CALC_HC_SERV!I107</f>
        <v>0.50650310759999995</v>
      </c>
      <c r="J107" s="45" t="e">
        <f t="shared" si="25"/>
        <v>#DIV/0!</v>
      </c>
      <c r="K107" s="1" t="str">
        <f>CALC_HC_SERV!K107</f>
        <v>SI</v>
      </c>
      <c r="L107" s="1" t="str">
        <f>CALC_HC_SERV!L107</f>
        <v>TMA</v>
      </c>
      <c r="M107" s="1" t="str">
        <f>CALC_HC_SERV!M107</f>
        <v>Transports Aigües Amunt (Mat. Aux., Energia i Vehicles)</v>
      </c>
      <c r="N107" s="48">
        <f t="shared" si="36"/>
        <v>1</v>
      </c>
      <c r="O107" s="48">
        <f>ESTIMACIONES!$E$325</f>
        <v>0</v>
      </c>
      <c r="P107" s="45" t="e">
        <f t="shared" si="26"/>
        <v>#DIV/0!</v>
      </c>
      <c r="Q107" s="45" t="e">
        <f t="shared" si="27"/>
        <v>#DIV/0!</v>
      </c>
      <c r="R107" s="1" t="e">
        <f t="shared" si="33"/>
        <v>#DIV/0!</v>
      </c>
      <c r="S107" s="1" t="e">
        <f t="shared" si="34"/>
        <v>#DIV/0!</v>
      </c>
      <c r="T107" s="1" t="e">
        <f t="shared" si="28"/>
        <v>#DIV/0!</v>
      </c>
      <c r="U107" s="61" t="e">
        <f t="shared" si="35"/>
        <v>#DIV/0!</v>
      </c>
      <c r="V107" s="45" t="e">
        <f t="shared" si="24"/>
        <v>#DIV/0!</v>
      </c>
      <c r="W107" s="1" t="e">
        <f t="shared" si="29"/>
        <v>#DIV/0!</v>
      </c>
    </row>
    <row r="108" spans="1:23" x14ac:dyDescent="0.35">
      <c r="A108" s="1">
        <f>CALC_HC_SERV!A108</f>
        <v>107</v>
      </c>
      <c r="B108" s="1" t="str">
        <f>CALC_HC_SERV!B108</f>
        <v>Transport de consumibles i materials auxiliars</v>
      </c>
      <c r="C108" s="1" t="str">
        <f>CALC_HC_SERV!C108</f>
        <v>Transport de consumibles i materials auxiliars Consumible 0 desde 0</v>
      </c>
      <c r="D108" s="1" t="str">
        <f>CALC_HC_SERV!D108</f>
        <v>Transport de consumibles i materials auxiliars</v>
      </c>
      <c r="E108" s="1">
        <f>CALC_HC_SERV!E108</f>
        <v>0</v>
      </c>
      <c r="F108" s="38">
        <f>CALC_HC_SERV!F108</f>
        <v>0</v>
      </c>
      <c r="G108" s="50" t="e">
        <f t="shared" si="18"/>
        <v>#DIV/0!</v>
      </c>
      <c r="H108" s="45" t="e">
        <f>IF(K108=TEXTOS!$H$3,0,IF(F108&gt;0,F108,E108))*G108</f>
        <v>#DIV/0!</v>
      </c>
      <c r="I108" s="1">
        <f>CALC_HC_SERV!I108</f>
        <v>0.50650310759999995</v>
      </c>
      <c r="J108" s="45" t="e">
        <f t="shared" si="25"/>
        <v>#DIV/0!</v>
      </c>
      <c r="K108" s="1" t="str">
        <f>CALC_HC_SERV!K108</f>
        <v>SI</v>
      </c>
      <c r="L108" s="1" t="str">
        <f>CALC_HC_SERV!L108</f>
        <v>TMA</v>
      </c>
      <c r="M108" s="1" t="str">
        <f>CALC_HC_SERV!M108</f>
        <v>Transports Aigües Amunt (Mat. Aux., Energia i Vehicles)</v>
      </c>
      <c r="N108" s="48">
        <v>1</v>
      </c>
      <c r="O108" s="48">
        <f t="shared" ref="O108:O111" si="37">1-N108</f>
        <v>0</v>
      </c>
      <c r="P108" s="45" t="e">
        <f t="shared" si="26"/>
        <v>#DIV/0!</v>
      </c>
      <c r="Q108" s="45" t="e">
        <f t="shared" si="27"/>
        <v>#DIV/0!</v>
      </c>
      <c r="R108" s="1" t="e">
        <f t="shared" si="33"/>
        <v>#DIV/0!</v>
      </c>
      <c r="S108" s="1" t="e">
        <f t="shared" si="34"/>
        <v>#DIV/0!</v>
      </c>
      <c r="T108" s="1" t="e">
        <f t="shared" si="28"/>
        <v>#DIV/0!</v>
      </c>
      <c r="U108" s="61" t="e">
        <f t="shared" si="35"/>
        <v>#DIV/0!</v>
      </c>
      <c r="V108" s="45" t="e">
        <f t="shared" si="24"/>
        <v>#DIV/0!</v>
      </c>
      <c r="W108" s="1" t="e">
        <f t="shared" si="29"/>
        <v>#DIV/0!</v>
      </c>
    </row>
    <row r="109" spans="1:23" x14ac:dyDescent="0.35">
      <c r="A109" s="1">
        <f>CALC_HC_SERV!A109</f>
        <v>108</v>
      </c>
      <c r="B109" s="1" t="str">
        <f>CALC_HC_SERV!B109</f>
        <v>Transport de consumibles i materials auxiliars</v>
      </c>
      <c r="C109" s="1" t="str">
        <f>CALC_HC_SERV!C109</f>
        <v>Transport de consumibles i materials auxiliars Consumible 0 desde 0</v>
      </c>
      <c r="D109" s="1" t="str">
        <f>CALC_HC_SERV!D109</f>
        <v>Transport de consumibles i materials auxiliars</v>
      </c>
      <c r="E109" s="1">
        <f>CALC_HC_SERV!E109</f>
        <v>0</v>
      </c>
      <c r="F109" s="38">
        <f>CALC_HC_SERV!F109</f>
        <v>0</v>
      </c>
      <c r="G109" s="50" t="e">
        <f t="shared" si="18"/>
        <v>#DIV/0!</v>
      </c>
      <c r="H109" s="45" t="e">
        <f>IF(K109=TEXTOS!$H$3,0,IF(F109&gt;0,F109,E109))*G109</f>
        <v>#DIV/0!</v>
      </c>
      <c r="I109" s="1">
        <f>CALC_HC_SERV!I109</f>
        <v>0.50650310759999995</v>
      </c>
      <c r="J109" s="45" t="e">
        <f t="shared" si="25"/>
        <v>#DIV/0!</v>
      </c>
      <c r="K109" s="1" t="str">
        <f>CALC_HC_SERV!K109</f>
        <v>SI</v>
      </c>
      <c r="L109" s="1" t="str">
        <f>CALC_HC_SERV!L109</f>
        <v>TMA</v>
      </c>
      <c r="M109" s="1" t="str">
        <f>CALC_HC_SERV!M109</f>
        <v>Transports Aigües Amunt (Mat. Aux., Energia i Vehicles)</v>
      </c>
      <c r="N109" s="48">
        <v>1</v>
      </c>
      <c r="O109" s="48">
        <f t="shared" si="37"/>
        <v>0</v>
      </c>
      <c r="P109" s="45" t="e">
        <f t="shared" si="26"/>
        <v>#DIV/0!</v>
      </c>
      <c r="Q109" s="45" t="e">
        <f t="shared" si="27"/>
        <v>#DIV/0!</v>
      </c>
      <c r="R109" s="1" t="e">
        <f t="shared" si="33"/>
        <v>#DIV/0!</v>
      </c>
      <c r="S109" s="1" t="e">
        <f t="shared" si="34"/>
        <v>#DIV/0!</v>
      </c>
      <c r="T109" s="1" t="e">
        <f t="shared" si="28"/>
        <v>#DIV/0!</v>
      </c>
      <c r="U109" s="61" t="e">
        <f t="shared" si="35"/>
        <v>#DIV/0!</v>
      </c>
      <c r="V109" s="45" t="e">
        <f t="shared" si="24"/>
        <v>#DIV/0!</v>
      </c>
      <c r="W109" s="1" t="e">
        <f t="shared" si="29"/>
        <v>#DIV/0!</v>
      </c>
    </row>
    <row r="110" spans="1:23" x14ac:dyDescent="0.35">
      <c r="A110" s="1">
        <f>CALC_HC_SERV!A110</f>
        <v>109</v>
      </c>
      <c r="B110" s="1" t="str">
        <f>CALC_HC_SERV!B110</f>
        <v>Transport de consumibles i materials auxiliars</v>
      </c>
      <c r="C110" s="1" t="str">
        <f>CALC_HC_SERV!C110</f>
        <v>Transport de consumibles i materials auxiliars Consumible 0 desde 0</v>
      </c>
      <c r="D110" s="1" t="str">
        <f>CALC_HC_SERV!D110</f>
        <v>Transport de consumibles i materials auxiliars</v>
      </c>
      <c r="E110" s="1">
        <f>CALC_HC_SERV!E110</f>
        <v>0</v>
      </c>
      <c r="F110" s="38">
        <f>CALC_HC_SERV!F110</f>
        <v>0</v>
      </c>
      <c r="G110" s="50" t="e">
        <f t="shared" ref="G110:G160" si="38">$D$263</f>
        <v>#DIV/0!</v>
      </c>
      <c r="H110" s="45" t="e">
        <f>IF(K110=TEXTOS!$H$3,0,IF(F110&gt;0,F110,E110))*G110</f>
        <v>#DIV/0!</v>
      </c>
      <c r="I110" s="1">
        <f>CALC_HC_SERV!I110</f>
        <v>0.50650310759999995</v>
      </c>
      <c r="J110" s="45" t="e">
        <f t="shared" si="25"/>
        <v>#DIV/0!</v>
      </c>
      <c r="K110" s="1" t="str">
        <f>CALC_HC_SERV!K110</f>
        <v>SI</v>
      </c>
      <c r="L110" s="1" t="str">
        <f>CALC_HC_SERV!L110</f>
        <v>TMA</v>
      </c>
      <c r="M110" s="1" t="str">
        <f>CALC_HC_SERV!M110</f>
        <v>Transports Aigües Amunt (Mat. Aux., Energia i Vehicles)</v>
      </c>
      <c r="N110" s="48">
        <v>1</v>
      </c>
      <c r="O110" s="48">
        <f t="shared" si="37"/>
        <v>0</v>
      </c>
      <c r="P110" s="45" t="e">
        <f t="shared" si="26"/>
        <v>#DIV/0!</v>
      </c>
      <c r="Q110" s="45" t="e">
        <f t="shared" si="27"/>
        <v>#DIV/0!</v>
      </c>
      <c r="R110" s="1" t="e">
        <f t="shared" si="33"/>
        <v>#DIV/0!</v>
      </c>
      <c r="S110" s="1" t="e">
        <f t="shared" si="34"/>
        <v>#DIV/0!</v>
      </c>
      <c r="T110" s="1" t="e">
        <f t="shared" si="28"/>
        <v>#DIV/0!</v>
      </c>
      <c r="U110" s="61" t="e">
        <f t="shared" si="35"/>
        <v>#DIV/0!</v>
      </c>
      <c r="V110" s="45" t="e">
        <f t="shared" si="24"/>
        <v>#DIV/0!</v>
      </c>
      <c r="W110" s="1" t="e">
        <f t="shared" si="29"/>
        <v>#DIV/0!</v>
      </c>
    </row>
    <row r="111" spans="1:23" x14ac:dyDescent="0.35">
      <c r="A111" s="1">
        <f>CALC_HC_SERV!A111</f>
        <v>110</v>
      </c>
      <c r="B111" s="1" t="str">
        <f>CALC_HC_SERV!B111</f>
        <v>Transport de consumibles i materials auxiliars</v>
      </c>
      <c r="C111" s="1" t="str">
        <f>CALC_HC_SERV!C111</f>
        <v>Transport de consumibles i materials auxiliars Consumible 0 desde 0</v>
      </c>
      <c r="D111" s="1" t="str">
        <f>CALC_HC_SERV!D111</f>
        <v>Transport de consumibles i materials auxiliars</v>
      </c>
      <c r="E111" s="1">
        <f>CALC_HC_SERV!E111</f>
        <v>0</v>
      </c>
      <c r="F111" s="38">
        <f>CALC_HC_SERV!F111</f>
        <v>0</v>
      </c>
      <c r="G111" s="50" t="e">
        <f t="shared" si="38"/>
        <v>#DIV/0!</v>
      </c>
      <c r="H111" s="45" t="e">
        <f>IF(K111=TEXTOS!$H$3,0,IF(F111&gt;0,F111,E111))*G111</f>
        <v>#DIV/0!</v>
      </c>
      <c r="I111" s="1">
        <f>CALC_HC_SERV!I111</f>
        <v>0.50650310759999995</v>
      </c>
      <c r="J111" s="45" t="e">
        <f t="shared" si="25"/>
        <v>#DIV/0!</v>
      </c>
      <c r="K111" s="1" t="str">
        <f>CALC_HC_SERV!K111</f>
        <v>SI</v>
      </c>
      <c r="L111" s="1" t="str">
        <f>CALC_HC_SERV!L111</f>
        <v>TMA</v>
      </c>
      <c r="M111" s="1" t="str">
        <f>CALC_HC_SERV!M111</f>
        <v>Transports Aigües Amunt (Mat. Aux., Energia i Vehicles)</v>
      </c>
      <c r="N111" s="48">
        <v>1</v>
      </c>
      <c r="O111" s="48">
        <f t="shared" si="37"/>
        <v>0</v>
      </c>
      <c r="P111" s="45" t="e">
        <f t="shared" si="26"/>
        <v>#DIV/0!</v>
      </c>
      <c r="Q111" s="45" t="e">
        <f t="shared" si="27"/>
        <v>#DIV/0!</v>
      </c>
      <c r="R111" s="1" t="e">
        <f t="shared" si="33"/>
        <v>#DIV/0!</v>
      </c>
      <c r="S111" s="1" t="e">
        <f t="shared" si="34"/>
        <v>#DIV/0!</v>
      </c>
      <c r="T111" s="1" t="e">
        <f t="shared" si="28"/>
        <v>#DIV/0!</v>
      </c>
      <c r="U111" s="61" t="e">
        <f t="shared" si="35"/>
        <v>#DIV/0!</v>
      </c>
      <c r="V111" s="45" t="e">
        <f t="shared" si="24"/>
        <v>#DIV/0!</v>
      </c>
      <c r="W111" s="1" t="e">
        <f t="shared" si="29"/>
        <v>#DIV/0!</v>
      </c>
    </row>
    <row r="112" spans="1:23" x14ac:dyDescent="0.35">
      <c r="A112" s="1">
        <f>CALC_HC_SERV!A112</f>
        <v>111</v>
      </c>
      <c r="B112" s="1" t="str">
        <f>CALC_HC_SERV!B112</f>
        <v>Transport d'energia</v>
      </c>
      <c r="C112" s="1" t="str">
        <f>CALC_HC_SERV!C112</f>
        <v>Transport d'energia Dièsel per a grup electrogen desde 0</v>
      </c>
      <c r="D112" s="1" t="str">
        <f>CALC_HC_SERV!D112</f>
        <v>Transport d'energia</v>
      </c>
      <c r="E112" s="1">
        <f>CALC_HC_SERV!E112</f>
        <v>0</v>
      </c>
      <c r="F112" s="38">
        <f>CALC_HC_SERV!F112</f>
        <v>0</v>
      </c>
      <c r="G112" s="50" t="e">
        <f t="shared" si="38"/>
        <v>#DIV/0!</v>
      </c>
      <c r="H112" s="45" t="e">
        <f>IF(K112=TEXTOS!$H$3,0,IF(F112&gt;0,F112,E112))*G112</f>
        <v>#DIV/0!</v>
      </c>
      <c r="I112" s="1">
        <f>CALC_HC_SERV!I112</f>
        <v>0.21259241370000001</v>
      </c>
      <c r="J112" s="45" t="e">
        <f t="shared" si="25"/>
        <v>#DIV/0!</v>
      </c>
      <c r="K112" s="1" t="str">
        <f>CALC_HC_SERV!K112</f>
        <v>SI</v>
      </c>
      <c r="L112" s="1" t="str">
        <f>CALC_HC_SERV!L112</f>
        <v>TEN-GRU</v>
      </c>
      <c r="M112" s="1" t="str">
        <f>CALC_HC_SERV!M112</f>
        <v>Transports Aigües Amunt (Mat. Aux., Energia i Vehicles)</v>
      </c>
      <c r="N112" s="48">
        <f t="shared" ref="N112:N119" si="39">1-O112</f>
        <v>0.5</v>
      </c>
      <c r="O112" s="48">
        <f>ESTIMACIONES!$E$327</f>
        <v>0.5</v>
      </c>
      <c r="P112" s="45" t="e">
        <f t="shared" si="26"/>
        <v>#DIV/0!</v>
      </c>
      <c r="Q112" s="45" t="e">
        <f t="shared" si="27"/>
        <v>#DIV/0!</v>
      </c>
      <c r="R112" s="1" t="e">
        <f t="shared" si="33"/>
        <v>#DIV/0!</v>
      </c>
      <c r="S112" s="1" t="e">
        <f t="shared" si="34"/>
        <v>#DIV/0!</v>
      </c>
      <c r="T112" s="1" t="e">
        <f t="shared" si="28"/>
        <v>#DIV/0!</v>
      </c>
      <c r="U112" s="61" t="e">
        <f t="shared" si="35"/>
        <v>#DIV/0!</v>
      </c>
      <c r="V112" s="45" t="e">
        <f t="shared" si="24"/>
        <v>#DIV/0!</v>
      </c>
      <c r="W112" s="1" t="e">
        <f t="shared" si="29"/>
        <v>#DIV/0!</v>
      </c>
    </row>
    <row r="113" spans="1:23" x14ac:dyDescent="0.35">
      <c r="A113" s="1">
        <f>CALC_HC_SERV!A113</f>
        <v>112</v>
      </c>
      <c r="B113" s="1" t="str">
        <f>CALC_HC_SERV!B113</f>
        <v>Transport d'energia</v>
      </c>
      <c r="C113" s="1" t="str">
        <f>CALC_HC_SERV!C113</f>
        <v>Transport d'energia Dièsel per a grup electrogen desde 0</v>
      </c>
      <c r="D113" s="1" t="str">
        <f>CALC_HC_SERV!D113</f>
        <v>Transport d'energia</v>
      </c>
      <c r="E113" s="1">
        <f>CALC_HC_SERV!E113</f>
        <v>0</v>
      </c>
      <c r="F113" s="38">
        <f>CALC_HC_SERV!F113</f>
        <v>0</v>
      </c>
      <c r="G113" s="50" t="e">
        <f t="shared" si="38"/>
        <v>#DIV/0!</v>
      </c>
      <c r="H113" s="45" t="e">
        <f>IF(K113=TEXTOS!$H$3,0,IF(F113&gt;0,F113,E113))*G113</f>
        <v>#DIV/0!</v>
      </c>
      <c r="I113" s="1">
        <f>CALC_HC_SERV!I113</f>
        <v>0.21259241370000001</v>
      </c>
      <c r="J113" s="45" t="e">
        <f t="shared" si="25"/>
        <v>#DIV/0!</v>
      </c>
      <c r="K113" s="1" t="str">
        <f>CALC_HC_SERV!K113</f>
        <v>SI</v>
      </c>
      <c r="L113" s="1" t="str">
        <f>CALC_HC_SERV!L113</f>
        <v>TEN-GRU</v>
      </c>
      <c r="M113" s="1" t="str">
        <f>CALC_HC_SERV!M113</f>
        <v>Transports Aigües Amunt (Mat. Aux., Energia i Vehicles)</v>
      </c>
      <c r="N113" s="48">
        <f t="shared" si="39"/>
        <v>0.5</v>
      </c>
      <c r="O113" s="48">
        <f>ESTIMACIONES!$E$327</f>
        <v>0.5</v>
      </c>
      <c r="P113" s="45" t="e">
        <f t="shared" si="26"/>
        <v>#DIV/0!</v>
      </c>
      <c r="Q113" s="45" t="e">
        <f t="shared" si="27"/>
        <v>#DIV/0!</v>
      </c>
      <c r="R113" s="1" t="e">
        <f t="shared" si="33"/>
        <v>#DIV/0!</v>
      </c>
      <c r="S113" s="1" t="e">
        <f t="shared" si="34"/>
        <v>#DIV/0!</v>
      </c>
      <c r="T113" s="1" t="e">
        <f t="shared" si="28"/>
        <v>#DIV/0!</v>
      </c>
      <c r="U113" s="61" t="e">
        <f t="shared" si="35"/>
        <v>#DIV/0!</v>
      </c>
      <c r="V113" s="45" t="e">
        <f t="shared" si="24"/>
        <v>#DIV/0!</v>
      </c>
      <c r="W113" s="1" t="e">
        <f t="shared" si="29"/>
        <v>#DIV/0!</v>
      </c>
    </row>
    <row r="114" spans="1:23" x14ac:dyDescent="0.35">
      <c r="A114" s="1">
        <f>CALC_HC_SERV!A114</f>
        <v>113</v>
      </c>
      <c r="B114" s="1" t="str">
        <f>CALC_HC_SERV!B114</f>
        <v>Transport d'energia</v>
      </c>
      <c r="C114" s="1" t="str">
        <f>CALC_HC_SERV!C114</f>
        <v>Transport d'energia Dièsel per a grup electrogen desde 0</v>
      </c>
      <c r="D114" s="1" t="str">
        <f>CALC_HC_SERV!D114</f>
        <v>Transport d'energia</v>
      </c>
      <c r="E114" s="1">
        <f>CALC_HC_SERV!E114</f>
        <v>0</v>
      </c>
      <c r="F114" s="38">
        <f>CALC_HC_SERV!F114</f>
        <v>0</v>
      </c>
      <c r="G114" s="50" t="e">
        <f t="shared" si="38"/>
        <v>#DIV/0!</v>
      </c>
      <c r="H114" s="45" t="e">
        <f>IF(K114=TEXTOS!$H$3,0,IF(F114&gt;0,F114,E114))*G114</f>
        <v>#DIV/0!</v>
      </c>
      <c r="I114" s="1">
        <f>CALC_HC_SERV!I114</f>
        <v>0.21259241370000001</v>
      </c>
      <c r="J114" s="45" t="e">
        <f t="shared" si="25"/>
        <v>#DIV/0!</v>
      </c>
      <c r="K114" s="1" t="str">
        <f>CALC_HC_SERV!K114</f>
        <v>SI</v>
      </c>
      <c r="L114" s="1" t="str">
        <f>CALC_HC_SERV!L114</f>
        <v>TEN-GRU</v>
      </c>
      <c r="M114" s="1" t="str">
        <f>CALC_HC_SERV!M114</f>
        <v>Transports Aigües Amunt (Mat. Aux., Energia i Vehicles)</v>
      </c>
      <c r="N114" s="48">
        <f t="shared" si="39"/>
        <v>0.5</v>
      </c>
      <c r="O114" s="48">
        <f>ESTIMACIONES!$E$327</f>
        <v>0.5</v>
      </c>
      <c r="P114" s="45" t="e">
        <f t="shared" si="26"/>
        <v>#DIV/0!</v>
      </c>
      <c r="Q114" s="45" t="e">
        <f t="shared" si="27"/>
        <v>#DIV/0!</v>
      </c>
      <c r="R114" s="1" t="e">
        <f t="shared" si="33"/>
        <v>#DIV/0!</v>
      </c>
      <c r="S114" s="1" t="e">
        <f t="shared" si="34"/>
        <v>#DIV/0!</v>
      </c>
      <c r="T114" s="1" t="e">
        <f t="shared" si="28"/>
        <v>#DIV/0!</v>
      </c>
      <c r="U114" s="61" t="e">
        <f t="shared" si="35"/>
        <v>#DIV/0!</v>
      </c>
      <c r="V114" s="45" t="e">
        <f t="shared" si="24"/>
        <v>#DIV/0!</v>
      </c>
      <c r="W114" s="1" t="e">
        <f t="shared" si="29"/>
        <v>#DIV/0!</v>
      </c>
    </row>
    <row r="115" spans="1:23" x14ac:dyDescent="0.35">
      <c r="A115" s="1">
        <f>CALC_HC_SERV!A115</f>
        <v>114</v>
      </c>
      <c r="B115" s="1" t="str">
        <f>CALC_HC_SERV!B115</f>
        <v>Transport d'energia</v>
      </c>
      <c r="C115" s="1" t="str">
        <f>CALC_HC_SERV!C115</f>
        <v>Transport d'energia Dièsel per a grup electrogen desde 0</v>
      </c>
      <c r="D115" s="1" t="str">
        <f>CALC_HC_SERV!D115</f>
        <v>Transport d'energia</v>
      </c>
      <c r="E115" s="1">
        <f>CALC_HC_SERV!E115</f>
        <v>0</v>
      </c>
      <c r="F115" s="38">
        <f>CALC_HC_SERV!F115</f>
        <v>0</v>
      </c>
      <c r="G115" s="50" t="e">
        <f t="shared" si="38"/>
        <v>#DIV/0!</v>
      </c>
      <c r="H115" s="45" t="e">
        <f>IF(K115=TEXTOS!$H$3,0,IF(F115&gt;0,F115,E115))*G115</f>
        <v>#DIV/0!</v>
      </c>
      <c r="I115" s="1">
        <f>CALC_HC_SERV!I115</f>
        <v>0.21259241370000001</v>
      </c>
      <c r="J115" s="45" t="e">
        <f t="shared" si="25"/>
        <v>#DIV/0!</v>
      </c>
      <c r="K115" s="1" t="str">
        <f>CALC_HC_SERV!K115</f>
        <v>SI</v>
      </c>
      <c r="L115" s="1" t="str">
        <f>CALC_HC_SERV!L115</f>
        <v>TEN-GRU</v>
      </c>
      <c r="M115" s="1" t="str">
        <f>CALC_HC_SERV!M115</f>
        <v>Transports Aigües Amunt (Mat. Aux., Energia i Vehicles)</v>
      </c>
      <c r="N115" s="48">
        <f t="shared" si="39"/>
        <v>0.5</v>
      </c>
      <c r="O115" s="48">
        <f>ESTIMACIONES!$E$327</f>
        <v>0.5</v>
      </c>
      <c r="P115" s="45" t="e">
        <f t="shared" si="26"/>
        <v>#DIV/0!</v>
      </c>
      <c r="Q115" s="45" t="e">
        <f t="shared" si="27"/>
        <v>#DIV/0!</v>
      </c>
      <c r="R115" s="1" t="e">
        <f t="shared" si="33"/>
        <v>#DIV/0!</v>
      </c>
      <c r="S115" s="1" t="e">
        <f t="shared" si="34"/>
        <v>#DIV/0!</v>
      </c>
      <c r="T115" s="1" t="e">
        <f t="shared" si="28"/>
        <v>#DIV/0!</v>
      </c>
      <c r="U115" s="61" t="e">
        <f t="shared" si="35"/>
        <v>#DIV/0!</v>
      </c>
      <c r="V115" s="45" t="e">
        <f t="shared" si="24"/>
        <v>#DIV/0!</v>
      </c>
      <c r="W115" s="1" t="e">
        <f t="shared" si="29"/>
        <v>#DIV/0!</v>
      </c>
    </row>
    <row r="116" spans="1:23" x14ac:dyDescent="0.35">
      <c r="A116" s="1">
        <f>CALC_HC_SERV!A116</f>
        <v>115</v>
      </c>
      <c r="B116" s="1" t="str">
        <f>CALC_HC_SERV!B116</f>
        <v>Transport d'energia</v>
      </c>
      <c r="C116" s="1" t="str">
        <f>CALC_HC_SERV!C116</f>
        <v>Transport d'energia Dièsel per a carretilles desde 0</v>
      </c>
      <c r="D116" s="1" t="str">
        <f>CALC_HC_SERV!D116</f>
        <v>Transport d'energia</v>
      </c>
      <c r="E116" s="1">
        <f>CALC_HC_SERV!E116</f>
        <v>0</v>
      </c>
      <c r="F116" s="38">
        <f>CALC_HC_SERV!F116</f>
        <v>0</v>
      </c>
      <c r="G116" s="50" t="e">
        <f t="shared" si="38"/>
        <v>#DIV/0!</v>
      </c>
      <c r="H116" s="45" t="e">
        <f>IF(K116=TEXTOS!$H$3,0,IF(F116&gt;0,F116,E116))*G116</f>
        <v>#DIV/0!</v>
      </c>
      <c r="I116" s="1">
        <f>CALC_HC_SERV!I116</f>
        <v>0.21259241370000001</v>
      </c>
      <c r="J116" s="45" t="e">
        <f t="shared" si="25"/>
        <v>#DIV/0!</v>
      </c>
      <c r="K116" s="1" t="str">
        <f>CALC_HC_SERV!K116</f>
        <v>SI</v>
      </c>
      <c r="L116" s="1" t="str">
        <f>CALC_HC_SERV!L116</f>
        <v>TEN-CAR</v>
      </c>
      <c r="M116" s="1" t="str">
        <f>CALC_HC_SERV!M116</f>
        <v>Transports Aigües Amunt (Mat. Aux., Energia i Vehicles)</v>
      </c>
      <c r="N116" s="48">
        <f t="shared" si="39"/>
        <v>0.5</v>
      </c>
      <c r="O116" s="48">
        <f>ESTIMACIONES!$E$327</f>
        <v>0.5</v>
      </c>
      <c r="P116" s="45" t="e">
        <f t="shared" si="26"/>
        <v>#DIV/0!</v>
      </c>
      <c r="Q116" s="45" t="e">
        <f t="shared" si="27"/>
        <v>#DIV/0!</v>
      </c>
      <c r="R116" s="1" t="e">
        <f t="shared" si="33"/>
        <v>#DIV/0!</v>
      </c>
      <c r="S116" s="1" t="e">
        <f t="shared" si="34"/>
        <v>#DIV/0!</v>
      </c>
      <c r="T116" s="1" t="e">
        <f t="shared" si="28"/>
        <v>#DIV/0!</v>
      </c>
      <c r="U116" s="61" t="e">
        <f t="shared" si="35"/>
        <v>#DIV/0!</v>
      </c>
      <c r="V116" s="45" t="e">
        <f t="shared" si="24"/>
        <v>#DIV/0!</v>
      </c>
      <c r="W116" s="1" t="e">
        <f t="shared" si="29"/>
        <v>#DIV/0!</v>
      </c>
    </row>
    <row r="117" spans="1:23" x14ac:dyDescent="0.35">
      <c r="A117" s="1">
        <f>CALC_HC_SERV!A117</f>
        <v>116</v>
      </c>
      <c r="B117" s="1" t="str">
        <f>CALC_HC_SERV!B117</f>
        <v>Transport d'energia</v>
      </c>
      <c r="C117" s="1" t="str">
        <f>CALC_HC_SERV!C117</f>
        <v>Transport d'energia Dièsel per a carretilles desde 0</v>
      </c>
      <c r="D117" s="1" t="str">
        <f>CALC_HC_SERV!D117</f>
        <v>Transport d'energia</v>
      </c>
      <c r="E117" s="1">
        <f>CALC_HC_SERV!E117</f>
        <v>0</v>
      </c>
      <c r="F117" s="38">
        <f>CALC_HC_SERV!F117</f>
        <v>0</v>
      </c>
      <c r="G117" s="50" t="e">
        <f t="shared" si="38"/>
        <v>#DIV/0!</v>
      </c>
      <c r="H117" s="45" t="e">
        <f>IF(K117=TEXTOS!$H$3,0,IF(F117&gt;0,F117,E117))*G117</f>
        <v>#DIV/0!</v>
      </c>
      <c r="I117" s="1">
        <f>CALC_HC_SERV!I117</f>
        <v>0.21259241370000001</v>
      </c>
      <c r="J117" s="45" t="e">
        <f t="shared" si="25"/>
        <v>#DIV/0!</v>
      </c>
      <c r="K117" s="1" t="str">
        <f>CALC_HC_SERV!K117</f>
        <v>SI</v>
      </c>
      <c r="L117" s="1" t="str">
        <f>CALC_HC_SERV!L117</f>
        <v>TEN-CAR</v>
      </c>
      <c r="M117" s="1" t="str">
        <f>CALC_HC_SERV!M117</f>
        <v>Transports Aigües Amunt (Mat. Aux., Energia i Vehicles)</v>
      </c>
      <c r="N117" s="48">
        <f t="shared" si="39"/>
        <v>0.5</v>
      </c>
      <c r="O117" s="48">
        <f>ESTIMACIONES!$E$327</f>
        <v>0.5</v>
      </c>
      <c r="P117" s="45" t="e">
        <f t="shared" si="26"/>
        <v>#DIV/0!</v>
      </c>
      <c r="Q117" s="45" t="e">
        <f t="shared" si="27"/>
        <v>#DIV/0!</v>
      </c>
      <c r="R117" s="1" t="e">
        <f t="shared" si="33"/>
        <v>#DIV/0!</v>
      </c>
      <c r="S117" s="1" t="e">
        <f t="shared" si="34"/>
        <v>#DIV/0!</v>
      </c>
      <c r="T117" s="1" t="e">
        <f t="shared" si="28"/>
        <v>#DIV/0!</v>
      </c>
      <c r="U117" s="61" t="e">
        <f t="shared" si="35"/>
        <v>#DIV/0!</v>
      </c>
      <c r="V117" s="45" t="e">
        <f t="shared" si="24"/>
        <v>#DIV/0!</v>
      </c>
      <c r="W117" s="1" t="e">
        <f t="shared" si="29"/>
        <v>#DIV/0!</v>
      </c>
    </row>
    <row r="118" spans="1:23" x14ac:dyDescent="0.35">
      <c r="A118" s="1">
        <f>CALC_HC_SERV!A118</f>
        <v>117</v>
      </c>
      <c r="B118" s="1" t="str">
        <f>CALC_HC_SERV!B118</f>
        <v>Transport d'energia</v>
      </c>
      <c r="C118" s="1" t="str">
        <f>CALC_HC_SERV!C118</f>
        <v>Transport d'energia Dièsel per a carretilles desde 0</v>
      </c>
      <c r="D118" s="1" t="str">
        <f>CALC_HC_SERV!D118</f>
        <v>Transport d'energia</v>
      </c>
      <c r="E118" s="1">
        <f>CALC_HC_SERV!E118</f>
        <v>0</v>
      </c>
      <c r="F118" s="38">
        <f>CALC_HC_SERV!F118</f>
        <v>0</v>
      </c>
      <c r="G118" s="50" t="e">
        <f t="shared" si="38"/>
        <v>#DIV/0!</v>
      </c>
      <c r="H118" s="45" t="e">
        <f>IF(K118=TEXTOS!$H$3,0,IF(F118&gt;0,F118,E118))*G118</f>
        <v>#DIV/0!</v>
      </c>
      <c r="I118" s="1">
        <f>CALC_HC_SERV!I118</f>
        <v>0.21259241370000001</v>
      </c>
      <c r="J118" s="45" t="e">
        <f t="shared" si="25"/>
        <v>#DIV/0!</v>
      </c>
      <c r="K118" s="1" t="str">
        <f>CALC_HC_SERV!K118</f>
        <v>SI</v>
      </c>
      <c r="L118" s="1" t="str">
        <f>CALC_HC_SERV!L118</f>
        <v>TEN-CAR</v>
      </c>
      <c r="M118" s="1" t="str">
        <f>CALC_HC_SERV!M118</f>
        <v>Transports Aigües Amunt (Mat. Aux., Energia i Vehicles)</v>
      </c>
      <c r="N118" s="48">
        <f t="shared" si="39"/>
        <v>0.5</v>
      </c>
      <c r="O118" s="48">
        <f>ESTIMACIONES!$E$327</f>
        <v>0.5</v>
      </c>
      <c r="P118" s="45" t="e">
        <f t="shared" si="26"/>
        <v>#DIV/0!</v>
      </c>
      <c r="Q118" s="45" t="e">
        <f t="shared" si="27"/>
        <v>#DIV/0!</v>
      </c>
      <c r="R118" s="1" t="e">
        <f t="shared" si="33"/>
        <v>#DIV/0!</v>
      </c>
      <c r="S118" s="1" t="e">
        <f t="shared" si="34"/>
        <v>#DIV/0!</v>
      </c>
      <c r="T118" s="1" t="e">
        <f t="shared" si="28"/>
        <v>#DIV/0!</v>
      </c>
      <c r="U118" s="61" t="e">
        <f t="shared" si="35"/>
        <v>#DIV/0!</v>
      </c>
      <c r="V118" s="45" t="e">
        <f t="shared" si="24"/>
        <v>#DIV/0!</v>
      </c>
      <c r="W118" s="1" t="e">
        <f t="shared" si="29"/>
        <v>#DIV/0!</v>
      </c>
    </row>
    <row r="119" spans="1:23" x14ac:dyDescent="0.35">
      <c r="A119" s="1">
        <f>CALC_HC_SERV!A119</f>
        <v>118</v>
      </c>
      <c r="B119" s="1" t="str">
        <f>CALC_HC_SERV!B119</f>
        <v>Transport d'energia</v>
      </c>
      <c r="C119" s="1" t="str">
        <f>CALC_HC_SERV!C119</f>
        <v>Transport d'energia Dièsel per a carretilles desde 0</v>
      </c>
      <c r="D119" s="1" t="str">
        <f>CALC_HC_SERV!D119</f>
        <v>Transport d'energia</v>
      </c>
      <c r="E119" s="1">
        <f>CALC_HC_SERV!E119</f>
        <v>0</v>
      </c>
      <c r="F119" s="38">
        <f>CALC_HC_SERV!F119</f>
        <v>0</v>
      </c>
      <c r="G119" s="50" t="e">
        <f t="shared" si="38"/>
        <v>#DIV/0!</v>
      </c>
      <c r="H119" s="45" t="e">
        <f>IF(K119=TEXTOS!$H$3,0,IF(F119&gt;0,F119,E119))*G119</f>
        <v>#DIV/0!</v>
      </c>
      <c r="I119" s="1">
        <f>CALC_HC_SERV!I119</f>
        <v>0.21259241370000001</v>
      </c>
      <c r="J119" s="45" t="e">
        <f t="shared" si="25"/>
        <v>#DIV/0!</v>
      </c>
      <c r="K119" s="1" t="str">
        <f>CALC_HC_SERV!K119</f>
        <v>SI</v>
      </c>
      <c r="L119" s="1" t="str">
        <f>CALC_HC_SERV!L119</f>
        <v>TEN-CAR</v>
      </c>
      <c r="M119" s="1" t="str">
        <f>CALC_HC_SERV!M119</f>
        <v>Transports Aigües Amunt (Mat. Aux., Energia i Vehicles)</v>
      </c>
      <c r="N119" s="48">
        <f t="shared" si="39"/>
        <v>0.5</v>
      </c>
      <c r="O119" s="48">
        <f>ESTIMACIONES!$E$327</f>
        <v>0.5</v>
      </c>
      <c r="P119" s="45" t="e">
        <f t="shared" si="26"/>
        <v>#DIV/0!</v>
      </c>
      <c r="Q119" s="45" t="e">
        <f t="shared" si="27"/>
        <v>#DIV/0!</v>
      </c>
      <c r="R119" s="1" t="e">
        <f t="shared" si="33"/>
        <v>#DIV/0!</v>
      </c>
      <c r="S119" s="1" t="e">
        <f t="shared" si="34"/>
        <v>#DIV/0!</v>
      </c>
      <c r="T119" s="1" t="e">
        <f t="shared" si="28"/>
        <v>#DIV/0!</v>
      </c>
      <c r="U119" s="61" t="e">
        <f t="shared" si="35"/>
        <v>#DIV/0!</v>
      </c>
      <c r="V119" s="45" t="e">
        <f t="shared" si="24"/>
        <v>#DIV/0!</v>
      </c>
      <c r="W119" s="1" t="e">
        <f t="shared" si="29"/>
        <v>#DIV/0!</v>
      </c>
    </row>
    <row r="120" spans="1:23" x14ac:dyDescent="0.35">
      <c r="A120" s="1">
        <f>CALC_HC_SERV!A120</f>
        <v>119</v>
      </c>
      <c r="B120" s="1" t="str">
        <f>CALC_HC_SERV!B120</f>
        <v>Transport d'energia</v>
      </c>
      <c r="C120" s="1" t="str">
        <f>CALC_HC_SERV!C120</f>
        <v>Transport d'energia Combustible per a vehicles d'empresa desde 0</v>
      </c>
      <c r="D120" s="1" t="str">
        <f>CALC_HC_SERV!D120</f>
        <v>Transport d'energia</v>
      </c>
      <c r="E120" s="1">
        <f>CALC_HC_SERV!E120</f>
        <v>0</v>
      </c>
      <c r="F120" s="38">
        <f>CALC_HC_SERV!F120</f>
        <v>0</v>
      </c>
      <c r="G120" s="50" t="e">
        <f t="shared" si="38"/>
        <v>#DIV/0!</v>
      </c>
      <c r="H120" s="45" t="e">
        <f>IF(K120=TEXTOS!$H$3,0,IF(F120&gt;0,F120,E120))*G120</f>
        <v>#DIV/0!</v>
      </c>
      <c r="I120" s="1">
        <f>CALC_HC_SERV!I120</f>
        <v>0.21259241370000001</v>
      </c>
      <c r="J120" s="45" t="e">
        <f t="shared" si="25"/>
        <v>#DIV/0!</v>
      </c>
      <c r="K120" s="1" t="str">
        <f>CALC_HC_SERV!K120</f>
        <v>SI</v>
      </c>
      <c r="L120" s="1" t="str">
        <f>CALC_HC_SERV!L120</f>
        <v>TEN-VEH</v>
      </c>
      <c r="M120" s="1" t="str">
        <f>CALC_HC_SERV!M120</f>
        <v>Transports Aigües Amunt (Mat. Aux., Energia i Vehicles)</v>
      </c>
      <c r="N120" s="48">
        <v>1</v>
      </c>
      <c r="O120" s="48">
        <f>1-N120</f>
        <v>0</v>
      </c>
      <c r="P120" s="45" t="e">
        <f t="shared" si="26"/>
        <v>#DIV/0!</v>
      </c>
      <c r="Q120" s="45" t="e">
        <f t="shared" si="27"/>
        <v>#DIV/0!</v>
      </c>
      <c r="R120" s="1" t="e">
        <f t="shared" si="33"/>
        <v>#DIV/0!</v>
      </c>
      <c r="S120" s="1" t="e">
        <f t="shared" si="34"/>
        <v>#DIV/0!</v>
      </c>
      <c r="T120" s="1" t="e">
        <f t="shared" si="28"/>
        <v>#DIV/0!</v>
      </c>
      <c r="U120" s="61" t="e">
        <f t="shared" si="35"/>
        <v>#DIV/0!</v>
      </c>
      <c r="V120" s="45" t="e">
        <f t="shared" si="24"/>
        <v>#DIV/0!</v>
      </c>
      <c r="W120" s="1" t="e">
        <f t="shared" si="29"/>
        <v>#DIV/0!</v>
      </c>
    </row>
    <row r="121" spans="1:23" x14ac:dyDescent="0.35">
      <c r="A121" s="1">
        <f>CALC_HC_SERV!A121</f>
        <v>120</v>
      </c>
      <c r="B121" s="1" t="str">
        <f>CALC_HC_SERV!B121</f>
        <v>Transport d'energia</v>
      </c>
      <c r="C121" s="1" t="str">
        <f>CALC_HC_SERV!C121</f>
        <v>Transport d'energia Combustible per a vehicles d'empresa desde 0</v>
      </c>
      <c r="D121" s="1" t="str">
        <f>CALC_HC_SERV!D121</f>
        <v>Transport d'energia</v>
      </c>
      <c r="E121" s="1">
        <f>CALC_HC_SERV!E121</f>
        <v>0</v>
      </c>
      <c r="F121" s="38">
        <f>CALC_HC_SERV!F121</f>
        <v>0</v>
      </c>
      <c r="G121" s="50" t="e">
        <f t="shared" si="38"/>
        <v>#DIV/0!</v>
      </c>
      <c r="H121" s="45" t="e">
        <f>IF(K121=TEXTOS!$H$3,0,IF(F121&gt;0,F121,E121))*G121</f>
        <v>#DIV/0!</v>
      </c>
      <c r="I121" s="1">
        <f>CALC_HC_SERV!I121</f>
        <v>0.21259241370000001</v>
      </c>
      <c r="J121" s="45" t="e">
        <f t="shared" si="25"/>
        <v>#DIV/0!</v>
      </c>
      <c r="K121" s="1" t="str">
        <f>CALC_HC_SERV!K121</f>
        <v>SI</v>
      </c>
      <c r="L121" s="1" t="str">
        <f>CALC_HC_SERV!L121</f>
        <v>TEN-VEH</v>
      </c>
      <c r="M121" s="1" t="str">
        <f>CALC_HC_SERV!M121</f>
        <v>Transports Aigües Amunt (Mat. Aux., Energia i Vehicles)</v>
      </c>
      <c r="N121" s="48">
        <v>1</v>
      </c>
      <c r="O121" s="48">
        <f t="shared" ref="O121:O127" si="40">1-N121</f>
        <v>0</v>
      </c>
      <c r="P121" s="45" t="e">
        <f t="shared" si="26"/>
        <v>#DIV/0!</v>
      </c>
      <c r="Q121" s="45" t="e">
        <f t="shared" si="27"/>
        <v>#DIV/0!</v>
      </c>
      <c r="R121" s="1" t="e">
        <f t="shared" si="33"/>
        <v>#DIV/0!</v>
      </c>
      <c r="S121" s="1" t="e">
        <f t="shared" si="34"/>
        <v>#DIV/0!</v>
      </c>
      <c r="T121" s="1" t="e">
        <f t="shared" si="28"/>
        <v>#DIV/0!</v>
      </c>
      <c r="U121" s="61" t="e">
        <f t="shared" si="35"/>
        <v>#DIV/0!</v>
      </c>
      <c r="V121" s="45" t="e">
        <f t="shared" si="24"/>
        <v>#DIV/0!</v>
      </c>
      <c r="W121" s="1" t="e">
        <f t="shared" si="29"/>
        <v>#DIV/0!</v>
      </c>
    </row>
    <row r="122" spans="1:23" x14ac:dyDescent="0.35">
      <c r="A122" s="1">
        <f>CALC_HC_SERV!A122</f>
        <v>121</v>
      </c>
      <c r="B122" s="1" t="str">
        <f>CALC_HC_SERV!B122</f>
        <v>Transport d'energia</v>
      </c>
      <c r="C122" s="1" t="str">
        <f>CALC_HC_SERV!C122</f>
        <v>Transport d'energia Combustible per a vehicles d'empresa desde 0</v>
      </c>
      <c r="D122" s="1" t="str">
        <f>CALC_HC_SERV!D122</f>
        <v>Transport d'energia</v>
      </c>
      <c r="E122" s="1">
        <f>CALC_HC_SERV!E122</f>
        <v>0</v>
      </c>
      <c r="F122" s="38">
        <f>CALC_HC_SERV!F122</f>
        <v>0</v>
      </c>
      <c r="G122" s="50" t="e">
        <f t="shared" si="38"/>
        <v>#DIV/0!</v>
      </c>
      <c r="H122" s="45" t="e">
        <f>IF(K122=TEXTOS!$H$3,0,IF(F122&gt;0,F122,E122))*G122</f>
        <v>#DIV/0!</v>
      </c>
      <c r="I122" s="1">
        <f>CALC_HC_SERV!I122</f>
        <v>0.21259241370000001</v>
      </c>
      <c r="J122" s="45" t="e">
        <f t="shared" si="25"/>
        <v>#DIV/0!</v>
      </c>
      <c r="K122" s="1" t="str">
        <f>CALC_HC_SERV!K122</f>
        <v>SI</v>
      </c>
      <c r="L122" s="1" t="str">
        <f>CALC_HC_SERV!L122</f>
        <v>TEN-VEH</v>
      </c>
      <c r="M122" s="1" t="str">
        <f>CALC_HC_SERV!M122</f>
        <v>Transports Aigües Amunt (Mat. Aux., Energia i Vehicles)</v>
      </c>
      <c r="N122" s="48">
        <v>1</v>
      </c>
      <c r="O122" s="48">
        <f t="shared" si="40"/>
        <v>0</v>
      </c>
      <c r="P122" s="45" t="e">
        <f t="shared" si="26"/>
        <v>#DIV/0!</v>
      </c>
      <c r="Q122" s="45" t="e">
        <f t="shared" si="27"/>
        <v>#DIV/0!</v>
      </c>
      <c r="R122" s="1" t="e">
        <f t="shared" si="33"/>
        <v>#DIV/0!</v>
      </c>
      <c r="S122" s="1" t="e">
        <f t="shared" si="34"/>
        <v>#DIV/0!</v>
      </c>
      <c r="T122" s="1" t="e">
        <f t="shared" si="28"/>
        <v>#DIV/0!</v>
      </c>
      <c r="U122" s="61" t="e">
        <f t="shared" si="35"/>
        <v>#DIV/0!</v>
      </c>
      <c r="V122" s="45" t="e">
        <f t="shared" si="24"/>
        <v>#DIV/0!</v>
      </c>
      <c r="W122" s="1" t="e">
        <f t="shared" si="29"/>
        <v>#DIV/0!</v>
      </c>
    </row>
    <row r="123" spans="1:23" x14ac:dyDescent="0.35">
      <c r="A123" s="1">
        <f>CALC_HC_SERV!A123</f>
        <v>122</v>
      </c>
      <c r="B123" s="1" t="str">
        <f>CALC_HC_SERV!B123</f>
        <v>Transport d'energia</v>
      </c>
      <c r="C123" s="1" t="str">
        <f>CALC_HC_SERV!C123</f>
        <v>Transport d'energia Combustible per a vehicles d'empresa desde 0</v>
      </c>
      <c r="D123" s="1" t="str">
        <f>CALC_HC_SERV!D123</f>
        <v>Transport d'energia</v>
      </c>
      <c r="E123" s="1">
        <f>CALC_HC_SERV!E123</f>
        <v>0</v>
      </c>
      <c r="F123" s="38">
        <f>CALC_HC_SERV!F123</f>
        <v>0</v>
      </c>
      <c r="G123" s="50" t="e">
        <f t="shared" si="38"/>
        <v>#DIV/0!</v>
      </c>
      <c r="H123" s="45" t="e">
        <f>IF(K123=TEXTOS!$H$3,0,IF(F123&gt;0,F123,E123))*G123</f>
        <v>#DIV/0!</v>
      </c>
      <c r="I123" s="1">
        <f>CALC_HC_SERV!I123</f>
        <v>0.21259241370000001</v>
      </c>
      <c r="J123" s="45" t="e">
        <f t="shared" si="25"/>
        <v>#DIV/0!</v>
      </c>
      <c r="K123" s="1" t="str">
        <f>CALC_HC_SERV!K123</f>
        <v>SI</v>
      </c>
      <c r="L123" s="1" t="str">
        <f>CALC_HC_SERV!L123</f>
        <v>TEN-VEH</v>
      </c>
      <c r="M123" s="1" t="str">
        <f>CALC_HC_SERV!M123</f>
        <v>Transports Aigües Amunt (Mat. Aux., Energia i Vehicles)</v>
      </c>
      <c r="N123" s="48">
        <v>1</v>
      </c>
      <c r="O123" s="48">
        <f t="shared" si="40"/>
        <v>0</v>
      </c>
      <c r="P123" s="45" t="e">
        <f t="shared" si="26"/>
        <v>#DIV/0!</v>
      </c>
      <c r="Q123" s="45" t="e">
        <f t="shared" si="27"/>
        <v>#DIV/0!</v>
      </c>
      <c r="R123" s="1" t="e">
        <f t="shared" si="33"/>
        <v>#DIV/0!</v>
      </c>
      <c r="S123" s="1" t="e">
        <f t="shared" si="34"/>
        <v>#DIV/0!</v>
      </c>
      <c r="T123" s="1" t="e">
        <f t="shared" si="28"/>
        <v>#DIV/0!</v>
      </c>
      <c r="U123" s="61" t="e">
        <f t="shared" si="35"/>
        <v>#DIV/0!</v>
      </c>
      <c r="V123" s="45" t="e">
        <f t="shared" si="24"/>
        <v>#DIV/0!</v>
      </c>
      <c r="W123" s="1" t="e">
        <f t="shared" si="29"/>
        <v>#DIV/0!</v>
      </c>
    </row>
    <row r="124" spans="1:23" x14ac:dyDescent="0.35">
      <c r="A124" s="1">
        <f>CALC_HC_SERV!A124</f>
        <v>123</v>
      </c>
      <c r="B124" s="1" t="str">
        <f>CALC_HC_SERV!B124</f>
        <v>Transport d'energia</v>
      </c>
      <c r="C124" s="1" t="str">
        <f>CALC_HC_SERV!C124</f>
        <v>Transport d'energia Combustible per a vehicles d'empresa desde 0</v>
      </c>
      <c r="D124" s="1" t="str">
        <f>CALC_HC_SERV!D124</f>
        <v>Transport d'energia</v>
      </c>
      <c r="E124" s="1">
        <f>CALC_HC_SERV!E124</f>
        <v>0</v>
      </c>
      <c r="F124" s="38">
        <f>CALC_HC_SERV!F124</f>
        <v>0</v>
      </c>
      <c r="G124" s="50" t="e">
        <f t="shared" si="38"/>
        <v>#DIV/0!</v>
      </c>
      <c r="H124" s="45" t="e">
        <f>IF(K124=TEXTOS!$H$3,0,IF(F124&gt;0,F124,E124))*G124</f>
        <v>#DIV/0!</v>
      </c>
      <c r="I124" s="1">
        <f>CALC_HC_SERV!I124</f>
        <v>0.21259241370000001</v>
      </c>
      <c r="J124" s="45" t="e">
        <f t="shared" si="25"/>
        <v>#DIV/0!</v>
      </c>
      <c r="K124" s="1" t="str">
        <f>CALC_HC_SERV!K124</f>
        <v>SI</v>
      </c>
      <c r="L124" s="1" t="str">
        <f>CALC_HC_SERV!L124</f>
        <v>TEN-VEH</v>
      </c>
      <c r="M124" s="1" t="str">
        <f>CALC_HC_SERV!M124</f>
        <v>Transports Aigües Amunt (Mat. Aux., Energia i Vehicles)</v>
      </c>
      <c r="N124" s="48">
        <v>1</v>
      </c>
      <c r="O124" s="48">
        <f t="shared" si="40"/>
        <v>0</v>
      </c>
      <c r="P124" s="45" t="e">
        <f t="shared" si="26"/>
        <v>#DIV/0!</v>
      </c>
      <c r="Q124" s="45" t="e">
        <f t="shared" si="27"/>
        <v>#DIV/0!</v>
      </c>
      <c r="R124" s="1" t="e">
        <f t="shared" si="33"/>
        <v>#DIV/0!</v>
      </c>
      <c r="S124" s="1" t="e">
        <f t="shared" si="34"/>
        <v>#DIV/0!</v>
      </c>
      <c r="T124" s="1" t="e">
        <f t="shared" si="28"/>
        <v>#DIV/0!</v>
      </c>
      <c r="U124" s="61" t="e">
        <f t="shared" si="35"/>
        <v>#DIV/0!</v>
      </c>
      <c r="V124" s="45" t="e">
        <f t="shared" si="24"/>
        <v>#DIV/0!</v>
      </c>
      <c r="W124" s="1" t="e">
        <f t="shared" si="29"/>
        <v>#DIV/0!</v>
      </c>
    </row>
    <row r="125" spans="1:23" x14ac:dyDescent="0.35">
      <c r="A125" s="1">
        <f>CALC_HC_SERV!A125</f>
        <v>124</v>
      </c>
      <c r="B125" s="1" t="str">
        <f>CALC_HC_SERV!B125</f>
        <v>Transport d'energia</v>
      </c>
      <c r="C125" s="1" t="str">
        <f>CALC_HC_SERV!C125</f>
        <v>Transport d'energia Combustible per a vehicles d'empresa desde 0</v>
      </c>
      <c r="D125" s="1" t="str">
        <f>CALC_HC_SERV!D125</f>
        <v>Transport d'energia</v>
      </c>
      <c r="E125" s="1">
        <f>CALC_HC_SERV!E125</f>
        <v>0</v>
      </c>
      <c r="F125" s="38">
        <f>CALC_HC_SERV!F125</f>
        <v>0</v>
      </c>
      <c r="G125" s="50" t="e">
        <f t="shared" si="38"/>
        <v>#DIV/0!</v>
      </c>
      <c r="H125" s="45" t="e">
        <f>IF(K125=TEXTOS!$H$3,0,IF(F125&gt;0,F125,E125))*G125</f>
        <v>#DIV/0!</v>
      </c>
      <c r="I125" s="1">
        <f>CALC_HC_SERV!I125</f>
        <v>0.21259241370000001</v>
      </c>
      <c r="J125" s="45" t="e">
        <f t="shared" si="25"/>
        <v>#DIV/0!</v>
      </c>
      <c r="K125" s="1" t="str">
        <f>CALC_HC_SERV!K125</f>
        <v>SI</v>
      </c>
      <c r="L125" s="1" t="str">
        <f>CALC_HC_SERV!L125</f>
        <v>TEN-VEH</v>
      </c>
      <c r="M125" s="1" t="str">
        <f>CALC_HC_SERV!M125</f>
        <v>Transports Aigües Amunt (Mat. Aux., Energia i Vehicles)</v>
      </c>
      <c r="N125" s="48">
        <v>1</v>
      </c>
      <c r="O125" s="48">
        <f t="shared" si="40"/>
        <v>0</v>
      </c>
      <c r="P125" s="45" t="e">
        <f t="shared" si="26"/>
        <v>#DIV/0!</v>
      </c>
      <c r="Q125" s="45" t="e">
        <f t="shared" si="27"/>
        <v>#DIV/0!</v>
      </c>
      <c r="R125" s="1" t="e">
        <f t="shared" si="33"/>
        <v>#DIV/0!</v>
      </c>
      <c r="S125" s="1" t="e">
        <f t="shared" si="34"/>
        <v>#DIV/0!</v>
      </c>
      <c r="T125" s="1" t="e">
        <f t="shared" si="28"/>
        <v>#DIV/0!</v>
      </c>
      <c r="U125" s="61" t="e">
        <f t="shared" si="35"/>
        <v>#DIV/0!</v>
      </c>
      <c r="V125" s="45" t="e">
        <f t="shared" si="24"/>
        <v>#DIV/0!</v>
      </c>
      <c r="W125" s="1" t="e">
        <f t="shared" si="29"/>
        <v>#DIV/0!</v>
      </c>
    </row>
    <row r="126" spans="1:23" x14ac:dyDescent="0.35">
      <c r="A126" s="1">
        <f>CALC_HC_SERV!A126</f>
        <v>125</v>
      </c>
      <c r="B126" s="1" t="str">
        <f>CALC_HC_SERV!B126</f>
        <v>Transport d'energia</v>
      </c>
      <c r="C126" s="1" t="str">
        <f>CALC_HC_SERV!C126</f>
        <v>Transport d'energia Combustible per a vehicles d'empresa desde 0</v>
      </c>
      <c r="D126" s="1" t="str">
        <f>CALC_HC_SERV!D126</f>
        <v>Transport d'energia</v>
      </c>
      <c r="E126" s="1">
        <f>CALC_HC_SERV!E126</f>
        <v>0</v>
      </c>
      <c r="F126" s="38">
        <f>CALC_HC_SERV!F126</f>
        <v>0</v>
      </c>
      <c r="G126" s="50" t="e">
        <f t="shared" si="38"/>
        <v>#DIV/0!</v>
      </c>
      <c r="H126" s="45" t="e">
        <f>IF(K126=TEXTOS!$H$3,0,IF(F126&gt;0,F126,E126))*G126</f>
        <v>#DIV/0!</v>
      </c>
      <c r="I126" s="1">
        <f>CALC_HC_SERV!I126</f>
        <v>0.21259241370000001</v>
      </c>
      <c r="J126" s="45" t="e">
        <f t="shared" si="25"/>
        <v>#DIV/0!</v>
      </c>
      <c r="K126" s="1" t="str">
        <f>CALC_HC_SERV!K126</f>
        <v>SI</v>
      </c>
      <c r="L126" s="1" t="str">
        <f>CALC_HC_SERV!L126</f>
        <v>TEN-VEH</v>
      </c>
      <c r="M126" s="1" t="str">
        <f>CALC_HC_SERV!M126</f>
        <v>Transports Aigües Amunt (Mat. Aux., Energia i Vehicles)</v>
      </c>
      <c r="N126" s="48">
        <v>1</v>
      </c>
      <c r="O126" s="48">
        <f t="shared" si="40"/>
        <v>0</v>
      </c>
      <c r="P126" s="45" t="e">
        <f t="shared" si="26"/>
        <v>#DIV/0!</v>
      </c>
      <c r="Q126" s="45" t="e">
        <f t="shared" si="27"/>
        <v>#DIV/0!</v>
      </c>
      <c r="R126" s="1" t="e">
        <f t="shared" si="33"/>
        <v>#DIV/0!</v>
      </c>
      <c r="S126" s="1" t="e">
        <f t="shared" si="34"/>
        <v>#DIV/0!</v>
      </c>
      <c r="T126" s="1" t="e">
        <f t="shared" si="28"/>
        <v>#DIV/0!</v>
      </c>
      <c r="U126" s="61" t="e">
        <f t="shared" si="35"/>
        <v>#DIV/0!</v>
      </c>
      <c r="V126" s="45" t="e">
        <f t="shared" si="24"/>
        <v>#DIV/0!</v>
      </c>
      <c r="W126" s="1" t="e">
        <f t="shared" si="29"/>
        <v>#DIV/0!</v>
      </c>
    </row>
    <row r="127" spans="1:23" x14ac:dyDescent="0.35">
      <c r="A127" s="1">
        <f>CALC_HC_SERV!A127</f>
        <v>126</v>
      </c>
      <c r="B127" s="1" t="str">
        <f>CALC_HC_SERV!B127</f>
        <v>Transport d'energia</v>
      </c>
      <c r="C127" s="1" t="str">
        <f>CALC_HC_SERV!C127</f>
        <v>Transport d'energia Combustible per a vehicles d'empresa desde 0</v>
      </c>
      <c r="D127" s="1" t="str">
        <f>CALC_HC_SERV!D127</f>
        <v>Transport d'energia</v>
      </c>
      <c r="E127" s="1">
        <f>CALC_HC_SERV!E127</f>
        <v>0</v>
      </c>
      <c r="F127" s="38">
        <f>CALC_HC_SERV!F127</f>
        <v>0</v>
      </c>
      <c r="G127" s="50" t="e">
        <f t="shared" si="38"/>
        <v>#DIV/0!</v>
      </c>
      <c r="H127" s="45" t="e">
        <f>IF(K127=TEXTOS!$H$3,0,IF(F127&gt;0,F127,E127))*G127</f>
        <v>#DIV/0!</v>
      </c>
      <c r="I127" s="1">
        <f>CALC_HC_SERV!I127</f>
        <v>0.21259241370000001</v>
      </c>
      <c r="J127" s="45" t="e">
        <f t="shared" si="25"/>
        <v>#DIV/0!</v>
      </c>
      <c r="K127" s="1" t="str">
        <f>CALC_HC_SERV!K127</f>
        <v>SI</v>
      </c>
      <c r="L127" s="1" t="str">
        <f>CALC_HC_SERV!L127</f>
        <v>TEN-VEH</v>
      </c>
      <c r="M127" s="1" t="str">
        <f>CALC_HC_SERV!M127</f>
        <v>Transports Aigües Amunt (Mat. Aux., Energia i Vehicles)</v>
      </c>
      <c r="N127" s="48">
        <v>1</v>
      </c>
      <c r="O127" s="48">
        <f t="shared" si="40"/>
        <v>0</v>
      </c>
      <c r="P127" s="45" t="e">
        <f t="shared" si="26"/>
        <v>#DIV/0!</v>
      </c>
      <c r="Q127" s="45" t="e">
        <f t="shared" si="27"/>
        <v>#DIV/0!</v>
      </c>
      <c r="R127" s="1" t="e">
        <f t="shared" si="33"/>
        <v>#DIV/0!</v>
      </c>
      <c r="S127" s="1" t="e">
        <f t="shared" si="34"/>
        <v>#DIV/0!</v>
      </c>
      <c r="T127" s="1" t="e">
        <f t="shared" si="28"/>
        <v>#DIV/0!</v>
      </c>
      <c r="U127" s="61" t="e">
        <f t="shared" si="35"/>
        <v>#DIV/0!</v>
      </c>
      <c r="V127" s="45" t="e">
        <f t="shared" si="24"/>
        <v>#DIV/0!</v>
      </c>
      <c r="W127" s="1" t="e">
        <f t="shared" si="29"/>
        <v>#DIV/0!</v>
      </c>
    </row>
    <row r="128" spans="1:23" x14ac:dyDescent="0.35">
      <c r="A128" s="1">
        <f>CALC_HC_SERV!A128</f>
        <v>127</v>
      </c>
      <c r="B128" s="1" t="str">
        <f>CALC_HC_SERV!B128</f>
        <v>Transport d'energia</v>
      </c>
      <c r="C128" s="1" t="str">
        <f>CALC_HC_SERV!C128</f>
        <v>Transport d'energia Combustible per a equips de calor desde 0</v>
      </c>
      <c r="D128" s="1" t="str">
        <f>CALC_HC_SERV!D128</f>
        <v>Transport d'energia</v>
      </c>
      <c r="E128" s="1">
        <f>CALC_HC_SERV!E128</f>
        <v>0</v>
      </c>
      <c r="F128" s="38">
        <f>CALC_HC_SERV!F128</f>
        <v>0</v>
      </c>
      <c r="G128" s="50" t="e">
        <f t="shared" si="38"/>
        <v>#DIV/0!</v>
      </c>
      <c r="H128" s="45" t="e">
        <f>IF(K128=TEXTOS!$H$3,0,IF(F128&gt;0,F128,E128))*G128</f>
        <v>#DIV/0!</v>
      </c>
      <c r="I128" s="1">
        <f>CALC_HC_SERV!I128</f>
        <v>0.21259241370000001</v>
      </c>
      <c r="J128" s="45" t="e">
        <f t="shared" si="25"/>
        <v>#DIV/0!</v>
      </c>
      <c r="K128" s="1" t="str">
        <f>CALC_HC_SERV!K128</f>
        <v>NO</v>
      </c>
      <c r="L128" s="1" t="str">
        <f>CALC_HC_SERV!L128</f>
        <v>TEN-CAL</v>
      </c>
      <c r="M128" s="1" t="str">
        <f>CALC_HC_SERV!M128</f>
        <v>Transports Aigües Amunt (Mat. Aux., Energia i Vehicles)</v>
      </c>
      <c r="N128" s="48">
        <v>0</v>
      </c>
      <c r="O128" s="48">
        <v>0</v>
      </c>
      <c r="P128" s="45" t="e">
        <f t="shared" si="26"/>
        <v>#DIV/0!</v>
      </c>
      <c r="Q128" s="45" t="e">
        <f t="shared" si="27"/>
        <v>#DIV/0!</v>
      </c>
      <c r="R128" s="1" t="e">
        <f t="shared" si="33"/>
        <v>#DIV/0!</v>
      </c>
      <c r="S128" s="1" t="e">
        <f t="shared" si="34"/>
        <v>#DIV/0!</v>
      </c>
      <c r="T128" s="1" t="e">
        <f t="shared" si="28"/>
        <v>#DIV/0!</v>
      </c>
      <c r="U128" s="61" t="e">
        <f t="shared" si="35"/>
        <v>#DIV/0!</v>
      </c>
      <c r="V128" s="45" t="e">
        <f t="shared" si="24"/>
        <v>#DIV/0!</v>
      </c>
      <c r="W128" s="1" t="e">
        <f t="shared" si="29"/>
        <v>#DIV/0!</v>
      </c>
    </row>
    <row r="129" spans="1:23" x14ac:dyDescent="0.35">
      <c r="A129" s="1">
        <f>CALC_HC_SERV!A129</f>
        <v>128</v>
      </c>
      <c r="B129" s="1" t="str">
        <f>CALC_HC_SERV!B129</f>
        <v>Transport d'energia</v>
      </c>
      <c r="C129" s="1" t="str">
        <f>CALC_HC_SERV!C129</f>
        <v>Transport d'energia Combustible per a equips de calor desde 0</v>
      </c>
      <c r="D129" s="1" t="str">
        <f>CALC_HC_SERV!D129</f>
        <v>Transport d'energia</v>
      </c>
      <c r="E129" s="1">
        <f>CALC_HC_SERV!E129</f>
        <v>0</v>
      </c>
      <c r="F129" s="38">
        <f>CALC_HC_SERV!F129</f>
        <v>0</v>
      </c>
      <c r="G129" s="50" t="e">
        <f t="shared" si="38"/>
        <v>#DIV/0!</v>
      </c>
      <c r="H129" s="45" t="e">
        <f>IF(K129=TEXTOS!$H$3,0,IF(F129&gt;0,F129,E129))*G129</f>
        <v>#DIV/0!</v>
      </c>
      <c r="I129" s="1">
        <f>CALC_HC_SERV!I129</f>
        <v>0.21259241370000001</v>
      </c>
      <c r="J129" s="45" t="e">
        <f t="shared" si="25"/>
        <v>#DIV/0!</v>
      </c>
      <c r="K129" s="1" t="str">
        <f>CALC_HC_SERV!K129</f>
        <v>NO</v>
      </c>
      <c r="L129" s="1" t="str">
        <f>CALC_HC_SERV!L129</f>
        <v>TEN-CAL</v>
      </c>
      <c r="M129" s="1" t="str">
        <f>CALC_HC_SERV!M129</f>
        <v>Transports Aigües Amunt (Mat. Aux., Energia i Vehicles)</v>
      </c>
      <c r="N129" s="48">
        <v>0</v>
      </c>
      <c r="O129" s="48">
        <v>0</v>
      </c>
      <c r="P129" s="45" t="e">
        <f t="shared" si="26"/>
        <v>#DIV/0!</v>
      </c>
      <c r="Q129" s="45" t="e">
        <f t="shared" si="27"/>
        <v>#DIV/0!</v>
      </c>
      <c r="R129" s="1" t="e">
        <f t="shared" si="33"/>
        <v>#DIV/0!</v>
      </c>
      <c r="S129" s="1" t="e">
        <f t="shared" si="34"/>
        <v>#DIV/0!</v>
      </c>
      <c r="T129" s="1" t="e">
        <f t="shared" si="28"/>
        <v>#DIV/0!</v>
      </c>
      <c r="U129" s="61" t="e">
        <f t="shared" si="35"/>
        <v>#DIV/0!</v>
      </c>
      <c r="V129" s="45" t="e">
        <f t="shared" si="24"/>
        <v>#DIV/0!</v>
      </c>
      <c r="W129" s="1" t="e">
        <f t="shared" si="29"/>
        <v>#DIV/0!</v>
      </c>
    </row>
    <row r="130" spans="1:23" x14ac:dyDescent="0.35">
      <c r="A130" s="1">
        <f>CALC_HC_SERV!A130</f>
        <v>129</v>
      </c>
      <c r="B130" s="1" t="str">
        <f>CALC_HC_SERV!B130</f>
        <v>Transport d'energia</v>
      </c>
      <c r="C130" s="1" t="str">
        <f>CALC_HC_SERV!C130</f>
        <v>Transport d'energia Combustible per a equips de calor desde 0</v>
      </c>
      <c r="D130" s="1" t="str">
        <f>CALC_HC_SERV!D130</f>
        <v>Transport d'energia</v>
      </c>
      <c r="E130" s="1">
        <f>CALC_HC_SERV!E130</f>
        <v>0</v>
      </c>
      <c r="F130" s="38">
        <f>CALC_HC_SERV!F130</f>
        <v>0</v>
      </c>
      <c r="G130" s="50" t="e">
        <f t="shared" si="38"/>
        <v>#DIV/0!</v>
      </c>
      <c r="H130" s="45" t="e">
        <f>IF(K130=TEXTOS!$H$3,0,IF(F130&gt;0,F130,E130))*G130</f>
        <v>#DIV/0!</v>
      </c>
      <c r="I130" s="1">
        <f>CALC_HC_SERV!I130</f>
        <v>0.21259241370000001</v>
      </c>
      <c r="J130" s="45" t="e">
        <f t="shared" si="25"/>
        <v>#DIV/0!</v>
      </c>
      <c r="K130" s="1" t="str">
        <f>CALC_HC_SERV!K130</f>
        <v>NO</v>
      </c>
      <c r="L130" s="1" t="str">
        <f>CALC_HC_SERV!L130</f>
        <v>TEN-CAL</v>
      </c>
      <c r="M130" s="1" t="str">
        <f>CALC_HC_SERV!M130</f>
        <v>Transports Aigües Amunt (Mat. Aux., Energia i Vehicles)</v>
      </c>
      <c r="N130" s="48">
        <v>0</v>
      </c>
      <c r="O130" s="48">
        <v>0</v>
      </c>
      <c r="P130" s="45" t="e">
        <f t="shared" si="26"/>
        <v>#DIV/0!</v>
      </c>
      <c r="Q130" s="45" t="e">
        <f t="shared" si="27"/>
        <v>#DIV/0!</v>
      </c>
      <c r="R130" s="1" t="e">
        <f t="shared" ref="R130:R161" si="41">P130/$C$407</f>
        <v>#DIV/0!</v>
      </c>
      <c r="S130" s="1" t="e">
        <f t="shared" ref="S130:S161" si="42">Q130/$C$406</f>
        <v>#DIV/0!</v>
      </c>
      <c r="T130" s="1" t="e">
        <f t="shared" si="28"/>
        <v>#DIV/0!</v>
      </c>
      <c r="U130" s="61" t="e">
        <f t="shared" ref="U130:U161" si="43">$F$416*T130</f>
        <v>#DIV/0!</v>
      </c>
      <c r="V130" s="45" t="e">
        <f t="shared" ref="V130:V184" si="44">U130*1000</f>
        <v>#DIV/0!</v>
      </c>
      <c r="W130" s="1" t="e">
        <f t="shared" si="29"/>
        <v>#DIV/0!</v>
      </c>
    </row>
    <row r="131" spans="1:23" x14ac:dyDescent="0.35">
      <c r="A131" s="1">
        <f>CALC_HC_SERV!A131</f>
        <v>130</v>
      </c>
      <c r="B131" s="1" t="str">
        <f>CALC_HC_SERV!B131</f>
        <v>Transport d'energia</v>
      </c>
      <c r="C131" s="1" t="str">
        <f>CALC_HC_SERV!C131</f>
        <v>Transport d'energia Combustible per a equips de calor desde 0</v>
      </c>
      <c r="D131" s="1" t="str">
        <f>CALC_HC_SERV!D131</f>
        <v>Transport d'energia</v>
      </c>
      <c r="E131" s="1">
        <f>CALC_HC_SERV!E131</f>
        <v>0</v>
      </c>
      <c r="F131" s="38">
        <f>CALC_HC_SERV!F131</f>
        <v>0</v>
      </c>
      <c r="G131" s="50" t="e">
        <f t="shared" si="38"/>
        <v>#DIV/0!</v>
      </c>
      <c r="H131" s="45" t="e">
        <f>IF(K131=TEXTOS!$H$3,0,IF(F131&gt;0,F131,E131))*G131</f>
        <v>#DIV/0!</v>
      </c>
      <c r="I131" s="1">
        <f>CALC_HC_SERV!I131</f>
        <v>0.21259241370000001</v>
      </c>
      <c r="J131" s="45" t="e">
        <f t="shared" ref="J131:J184" si="45">H131*I131</f>
        <v>#DIV/0!</v>
      </c>
      <c r="K131" s="1" t="str">
        <f>CALC_HC_SERV!K131</f>
        <v>NO</v>
      </c>
      <c r="L131" s="1" t="str">
        <f>CALC_HC_SERV!L131</f>
        <v>TEN-CAL</v>
      </c>
      <c r="M131" s="1" t="str">
        <f>CALC_HC_SERV!M131</f>
        <v>Transports Aigües Amunt (Mat. Aux., Energia i Vehicles)</v>
      </c>
      <c r="N131" s="48">
        <v>0</v>
      </c>
      <c r="O131" s="48">
        <v>0</v>
      </c>
      <c r="P131" s="45" t="e">
        <f t="shared" ref="P131:P184" si="46">$J131*N131</f>
        <v>#DIV/0!</v>
      </c>
      <c r="Q131" s="45" t="e">
        <f t="shared" ref="Q131:Q184" si="47">$J131*O131</f>
        <v>#DIV/0!</v>
      </c>
      <c r="R131" s="1" t="e">
        <f t="shared" si="41"/>
        <v>#DIV/0!</v>
      </c>
      <c r="S131" s="1" t="e">
        <f t="shared" si="42"/>
        <v>#DIV/0!</v>
      </c>
      <c r="T131" s="1" t="e">
        <f t="shared" ref="T131:T184" si="48">SUM(R131:S131)</f>
        <v>#DIV/0!</v>
      </c>
      <c r="U131" s="61" t="e">
        <f t="shared" si="43"/>
        <v>#DIV/0!</v>
      </c>
      <c r="V131" s="45" t="e">
        <f t="shared" si="44"/>
        <v>#DIV/0!</v>
      </c>
      <c r="W131" s="1" t="e">
        <f t="shared" ref="W131:W184" si="49">RANK(V131,$V$2:$V$184,0)</f>
        <v>#DIV/0!</v>
      </c>
    </row>
    <row r="132" spans="1:23" x14ac:dyDescent="0.35">
      <c r="A132" s="1">
        <f>CALC_HC_SERV!A132</f>
        <v>131</v>
      </c>
      <c r="B132" s="1" t="str">
        <f>CALC_HC_SERV!B132</f>
        <v>Transport de refrigerants</v>
      </c>
      <c r="C132" s="1" t="str">
        <f>CALC_HC_SERV!C132</f>
        <v>Transport de refrigerants 0 desde 0</v>
      </c>
      <c r="D132" s="1" t="str">
        <f>CALC_HC_SERV!D132</f>
        <v>Transport de refrigerants</v>
      </c>
      <c r="E132" s="1">
        <f>CALC_HC_SERV!E132</f>
        <v>0</v>
      </c>
      <c r="F132" s="38">
        <f>CALC_HC_SERV!F132</f>
        <v>0</v>
      </c>
      <c r="G132" s="50" t="e">
        <f t="shared" si="38"/>
        <v>#DIV/0!</v>
      </c>
      <c r="H132" s="45" t="e">
        <f>IF(K132=TEXTOS!$H$3,0,IF(F132&gt;0,F132,E132))*G132</f>
        <v>#DIV/0!</v>
      </c>
      <c r="I132" s="1">
        <f>CALC_HC_SERV!I132</f>
        <v>0.50650310759999995</v>
      </c>
      <c r="J132" s="45" t="e">
        <f t="shared" si="45"/>
        <v>#DIV/0!</v>
      </c>
      <c r="K132" s="1" t="str">
        <f>CALC_HC_SERV!K132</f>
        <v>NO</v>
      </c>
      <c r="L132" s="1" t="str">
        <f>CALC_HC_SERV!L132</f>
        <v>TRE</v>
      </c>
      <c r="M132" s="1" t="str">
        <f>CALC_HC_SERV!M132</f>
        <v>Transports Aigües Amunt (Mat. Aux., Energia i Vehicles)</v>
      </c>
      <c r="N132" s="48">
        <v>0</v>
      </c>
      <c r="O132" s="48">
        <v>0</v>
      </c>
      <c r="P132" s="45" t="e">
        <f t="shared" si="46"/>
        <v>#DIV/0!</v>
      </c>
      <c r="Q132" s="45" t="e">
        <f t="shared" si="47"/>
        <v>#DIV/0!</v>
      </c>
      <c r="R132" s="1" t="e">
        <f t="shared" si="41"/>
        <v>#DIV/0!</v>
      </c>
      <c r="S132" s="1" t="e">
        <f t="shared" si="42"/>
        <v>#DIV/0!</v>
      </c>
      <c r="T132" s="1" t="e">
        <f t="shared" si="48"/>
        <v>#DIV/0!</v>
      </c>
      <c r="U132" s="61" t="e">
        <f t="shared" si="43"/>
        <v>#DIV/0!</v>
      </c>
      <c r="V132" s="45" t="e">
        <f t="shared" si="44"/>
        <v>#DIV/0!</v>
      </c>
      <c r="W132" s="1" t="e">
        <f t="shared" si="49"/>
        <v>#DIV/0!</v>
      </c>
    </row>
    <row r="133" spans="1:23" x14ac:dyDescent="0.35">
      <c r="A133" s="1">
        <f>CALC_HC_SERV!A133</f>
        <v>132</v>
      </c>
      <c r="B133" s="1" t="str">
        <f>CALC_HC_SERV!B133</f>
        <v>Transport de refrigerants</v>
      </c>
      <c r="C133" s="1" t="str">
        <f>CALC_HC_SERV!C133</f>
        <v>Transport de refrigerants 0 desde 0</v>
      </c>
      <c r="D133" s="1" t="str">
        <f>CALC_HC_SERV!D133</f>
        <v>Transport de refrigerants</v>
      </c>
      <c r="E133" s="1">
        <f>CALC_HC_SERV!E133</f>
        <v>0</v>
      </c>
      <c r="F133" s="38">
        <f>CALC_HC_SERV!F133</f>
        <v>0</v>
      </c>
      <c r="G133" s="50" t="e">
        <f t="shared" si="38"/>
        <v>#DIV/0!</v>
      </c>
      <c r="H133" s="45" t="e">
        <f>IF(K133=TEXTOS!$H$3,0,IF(F133&gt;0,F133,E133))*G133</f>
        <v>#DIV/0!</v>
      </c>
      <c r="I133" s="1">
        <f>CALC_HC_SERV!I133</f>
        <v>0.50650310759999995</v>
      </c>
      <c r="J133" s="45" t="e">
        <f t="shared" si="45"/>
        <v>#DIV/0!</v>
      </c>
      <c r="K133" s="1" t="str">
        <f>CALC_HC_SERV!K133</f>
        <v>NO</v>
      </c>
      <c r="L133" s="1" t="str">
        <f>CALC_HC_SERV!L133</f>
        <v>TRE</v>
      </c>
      <c r="M133" s="1" t="str">
        <f>CALC_HC_SERV!M133</f>
        <v>Transports Aigües Amunt (Mat. Aux., Energia i Vehicles)</v>
      </c>
      <c r="N133" s="48">
        <v>0</v>
      </c>
      <c r="O133" s="48">
        <v>0</v>
      </c>
      <c r="P133" s="45" t="e">
        <f t="shared" si="46"/>
        <v>#DIV/0!</v>
      </c>
      <c r="Q133" s="45" t="e">
        <f t="shared" si="47"/>
        <v>#DIV/0!</v>
      </c>
      <c r="R133" s="1" t="e">
        <f t="shared" si="41"/>
        <v>#DIV/0!</v>
      </c>
      <c r="S133" s="1" t="e">
        <f t="shared" si="42"/>
        <v>#DIV/0!</v>
      </c>
      <c r="T133" s="1" t="e">
        <f t="shared" si="48"/>
        <v>#DIV/0!</v>
      </c>
      <c r="U133" s="61" t="e">
        <f t="shared" si="43"/>
        <v>#DIV/0!</v>
      </c>
      <c r="V133" s="45" t="e">
        <f t="shared" si="44"/>
        <v>#DIV/0!</v>
      </c>
      <c r="W133" s="1" t="e">
        <f t="shared" si="49"/>
        <v>#DIV/0!</v>
      </c>
    </row>
    <row r="134" spans="1:23" x14ac:dyDescent="0.35">
      <c r="A134" s="1">
        <f>CALC_HC_SERV!A134</f>
        <v>133</v>
      </c>
      <c r="B134" s="1" t="str">
        <f>CALC_HC_SERV!B134</f>
        <v>Transport de refrigerants</v>
      </c>
      <c r="C134" s="1" t="str">
        <f>CALC_HC_SERV!C134</f>
        <v>Transport de refrigerants 0 desde 0</v>
      </c>
      <c r="D134" s="1" t="str">
        <f>CALC_HC_SERV!D134</f>
        <v>Transport de refrigerants</v>
      </c>
      <c r="E134" s="1">
        <f>CALC_HC_SERV!E134</f>
        <v>0</v>
      </c>
      <c r="F134" s="38">
        <f>CALC_HC_SERV!F134</f>
        <v>0</v>
      </c>
      <c r="G134" s="50" t="e">
        <f t="shared" si="38"/>
        <v>#DIV/0!</v>
      </c>
      <c r="H134" s="45" t="e">
        <f>IF(K134=TEXTOS!$H$3,0,IF(F134&gt;0,F134,E134))*G134</f>
        <v>#DIV/0!</v>
      </c>
      <c r="I134" s="1">
        <f>CALC_HC_SERV!I134</f>
        <v>0.50650310759999995</v>
      </c>
      <c r="J134" s="45" t="e">
        <f t="shared" si="45"/>
        <v>#DIV/0!</v>
      </c>
      <c r="K134" s="1" t="str">
        <f>CALC_HC_SERV!K134</f>
        <v>NO</v>
      </c>
      <c r="L134" s="1" t="str">
        <f>CALC_HC_SERV!L134</f>
        <v>TRE</v>
      </c>
      <c r="M134" s="1" t="str">
        <f>CALC_HC_SERV!M134</f>
        <v>Transports Aigües Amunt (Mat. Aux., Energia i Vehicles)</v>
      </c>
      <c r="N134" s="48">
        <v>0</v>
      </c>
      <c r="O134" s="48">
        <v>0</v>
      </c>
      <c r="P134" s="45" t="e">
        <f t="shared" si="46"/>
        <v>#DIV/0!</v>
      </c>
      <c r="Q134" s="45" t="e">
        <f t="shared" si="47"/>
        <v>#DIV/0!</v>
      </c>
      <c r="R134" s="1" t="e">
        <f t="shared" si="41"/>
        <v>#DIV/0!</v>
      </c>
      <c r="S134" s="1" t="e">
        <f t="shared" si="42"/>
        <v>#DIV/0!</v>
      </c>
      <c r="T134" s="1" t="e">
        <f t="shared" si="48"/>
        <v>#DIV/0!</v>
      </c>
      <c r="U134" s="61" t="e">
        <f t="shared" si="43"/>
        <v>#DIV/0!</v>
      </c>
      <c r="V134" s="45" t="e">
        <f t="shared" si="44"/>
        <v>#DIV/0!</v>
      </c>
      <c r="W134" s="1" t="e">
        <f t="shared" si="49"/>
        <v>#DIV/0!</v>
      </c>
    </row>
    <row r="135" spans="1:23" x14ac:dyDescent="0.35">
      <c r="A135" s="1">
        <f>CALC_HC_SERV!A135</f>
        <v>134</v>
      </c>
      <c r="B135" s="1" t="str">
        <f>CALC_HC_SERV!B135</f>
        <v>Transport de refrigerants</v>
      </c>
      <c r="C135" s="1" t="str">
        <f>CALC_HC_SERV!C135</f>
        <v>Transport de refrigerants 0 desde 0</v>
      </c>
      <c r="D135" s="1" t="str">
        <f>CALC_HC_SERV!D135</f>
        <v>Transport de refrigerants</v>
      </c>
      <c r="E135" s="1">
        <f>CALC_HC_SERV!E135</f>
        <v>0</v>
      </c>
      <c r="F135" s="38">
        <f>CALC_HC_SERV!F135</f>
        <v>0</v>
      </c>
      <c r="G135" s="50" t="e">
        <f t="shared" si="38"/>
        <v>#DIV/0!</v>
      </c>
      <c r="H135" s="45" t="e">
        <f>IF(K135=TEXTOS!$H$3,0,IF(F135&gt;0,F135,E135))*G135</f>
        <v>#DIV/0!</v>
      </c>
      <c r="I135" s="1">
        <f>CALC_HC_SERV!I135</f>
        <v>0.50650310759999995</v>
      </c>
      <c r="J135" s="45" t="e">
        <f t="shared" si="45"/>
        <v>#DIV/0!</v>
      </c>
      <c r="K135" s="1" t="str">
        <f>CALC_HC_SERV!K135</f>
        <v>NO</v>
      </c>
      <c r="L135" s="1" t="str">
        <f>CALC_HC_SERV!L135</f>
        <v>TRE</v>
      </c>
      <c r="M135" s="1" t="str">
        <f>CALC_HC_SERV!M135</f>
        <v>Transports Aigües Amunt (Mat. Aux., Energia i Vehicles)</v>
      </c>
      <c r="N135" s="48">
        <v>0</v>
      </c>
      <c r="O135" s="48">
        <v>0</v>
      </c>
      <c r="P135" s="45" t="e">
        <f t="shared" si="46"/>
        <v>#DIV/0!</v>
      </c>
      <c r="Q135" s="45" t="e">
        <f t="shared" si="47"/>
        <v>#DIV/0!</v>
      </c>
      <c r="R135" s="1" t="e">
        <f t="shared" si="41"/>
        <v>#DIV/0!</v>
      </c>
      <c r="S135" s="1" t="e">
        <f t="shared" si="42"/>
        <v>#DIV/0!</v>
      </c>
      <c r="T135" s="1" t="e">
        <f t="shared" si="48"/>
        <v>#DIV/0!</v>
      </c>
      <c r="U135" s="61" t="e">
        <f t="shared" si="43"/>
        <v>#DIV/0!</v>
      </c>
      <c r="V135" s="45" t="e">
        <f t="shared" si="44"/>
        <v>#DIV/0!</v>
      </c>
      <c r="W135" s="1" t="e">
        <f t="shared" si="49"/>
        <v>#DIV/0!</v>
      </c>
    </row>
    <row r="136" spans="1:23" x14ac:dyDescent="0.35">
      <c r="A136" s="1">
        <f>CALC_HC_SERV!A136</f>
        <v>135</v>
      </c>
      <c r="B136" s="1" t="str">
        <f>CALC_HC_SERV!B136</f>
        <v>Transport de refrigerants</v>
      </c>
      <c r="C136" s="1" t="str">
        <f>CALC_HC_SERV!C136</f>
        <v>Transport de refrigerants 0 desde 0</v>
      </c>
      <c r="D136" s="1" t="str">
        <f>CALC_HC_SERV!D136</f>
        <v>Transport de refrigerants</v>
      </c>
      <c r="E136" s="1">
        <f>CALC_HC_SERV!E136</f>
        <v>0</v>
      </c>
      <c r="F136" s="38">
        <f>CALC_HC_SERV!F136</f>
        <v>0</v>
      </c>
      <c r="G136" s="50" t="e">
        <f t="shared" si="38"/>
        <v>#DIV/0!</v>
      </c>
      <c r="H136" s="45" t="e">
        <f>IF(K136=TEXTOS!$H$3,0,IF(F136&gt;0,F136,E136))*G136</f>
        <v>#DIV/0!</v>
      </c>
      <c r="I136" s="1">
        <f>CALC_HC_SERV!I136</f>
        <v>0.50650310759999995</v>
      </c>
      <c r="J136" s="45" t="e">
        <f t="shared" si="45"/>
        <v>#DIV/0!</v>
      </c>
      <c r="K136" s="1" t="str">
        <f>CALC_HC_SERV!K136</f>
        <v>NO</v>
      </c>
      <c r="L136" s="1" t="str">
        <f>CALC_HC_SERV!L136</f>
        <v>TRE</v>
      </c>
      <c r="M136" s="1" t="str">
        <f>CALC_HC_SERV!M136</f>
        <v>Transports Aigües Amunt (Mat. Aux., Energia i Vehicles)</v>
      </c>
      <c r="N136" s="48">
        <v>0</v>
      </c>
      <c r="O136" s="48">
        <v>0</v>
      </c>
      <c r="P136" s="45" t="e">
        <f t="shared" si="46"/>
        <v>#DIV/0!</v>
      </c>
      <c r="Q136" s="45" t="e">
        <f t="shared" si="47"/>
        <v>#DIV/0!</v>
      </c>
      <c r="R136" s="1" t="e">
        <f t="shared" si="41"/>
        <v>#DIV/0!</v>
      </c>
      <c r="S136" s="1" t="e">
        <f t="shared" si="42"/>
        <v>#DIV/0!</v>
      </c>
      <c r="T136" s="1" t="e">
        <f t="shared" si="48"/>
        <v>#DIV/0!</v>
      </c>
      <c r="U136" s="61" t="e">
        <f t="shared" si="43"/>
        <v>#DIV/0!</v>
      </c>
      <c r="V136" s="45" t="e">
        <f t="shared" si="44"/>
        <v>#DIV/0!</v>
      </c>
      <c r="W136" s="1" t="e">
        <f t="shared" si="49"/>
        <v>#DIV/0!</v>
      </c>
    </row>
    <row r="137" spans="1:23" x14ac:dyDescent="0.35">
      <c r="A137" s="1">
        <f>CALC_HC_SERV!A137</f>
        <v>136</v>
      </c>
      <c r="B137" s="1" t="str">
        <f>CALC_HC_SERV!B137</f>
        <v>Transport de residus perillosos</v>
      </c>
      <c r="C137" s="1" t="str">
        <f>CALC_HC_SERV!C137</f>
        <v>Transport de residus perillosos Olis fins a 0</v>
      </c>
      <c r="D137" s="1" t="str">
        <f>CALC_HC_SERV!D137</f>
        <v>Transport de residus perillosos</v>
      </c>
      <c r="E137" s="1">
        <f>CALC_HC_SERV!E137</f>
        <v>0</v>
      </c>
      <c r="F137" s="38">
        <f>CALC_HC_SERV!F137</f>
        <v>0</v>
      </c>
      <c r="G137" s="50" t="e">
        <f t="shared" si="38"/>
        <v>#DIV/0!</v>
      </c>
      <c r="H137" s="45" t="e">
        <f>IF(K137=TEXTOS!$H$3,0,IF(F137&gt;0,F137,E137))*G137</f>
        <v>#DIV/0!</v>
      </c>
      <c r="I137" s="1">
        <f>CALC_HC_SERV!I137</f>
        <v>0.21259241370000001</v>
      </c>
      <c r="J137" s="45" t="e">
        <f t="shared" si="45"/>
        <v>#DIV/0!</v>
      </c>
      <c r="K137" s="1" t="str">
        <f>CALC_HC_SERV!K137</f>
        <v>SI</v>
      </c>
      <c r="L137" s="1" t="str">
        <f>CALC_HC_SERV!L137</f>
        <v>TRP</v>
      </c>
      <c r="M137" s="1" t="str">
        <f>CALC_HC_SERV!M137</f>
        <v>Producció</v>
      </c>
      <c r="N137" s="48">
        <v>1</v>
      </c>
      <c r="O137" s="48">
        <f t="shared" ref="O137:O164" si="50">1-N137</f>
        <v>0</v>
      </c>
      <c r="P137" s="45" t="e">
        <f t="shared" si="46"/>
        <v>#DIV/0!</v>
      </c>
      <c r="Q137" s="45" t="e">
        <f t="shared" si="47"/>
        <v>#DIV/0!</v>
      </c>
      <c r="R137" s="1" t="e">
        <f t="shared" si="41"/>
        <v>#DIV/0!</v>
      </c>
      <c r="S137" s="1" t="e">
        <f t="shared" si="42"/>
        <v>#DIV/0!</v>
      </c>
      <c r="T137" s="1" t="e">
        <f t="shared" si="48"/>
        <v>#DIV/0!</v>
      </c>
      <c r="U137" s="61" t="e">
        <f t="shared" si="43"/>
        <v>#DIV/0!</v>
      </c>
      <c r="V137" s="45" t="e">
        <f t="shared" si="44"/>
        <v>#DIV/0!</v>
      </c>
      <c r="W137" s="1" t="e">
        <f t="shared" si="49"/>
        <v>#DIV/0!</v>
      </c>
    </row>
    <row r="138" spans="1:23" x14ac:dyDescent="0.35">
      <c r="A138" s="1">
        <f>CALC_HC_SERV!A138</f>
        <v>137</v>
      </c>
      <c r="B138" s="1" t="str">
        <f>CALC_HC_SERV!B138</f>
        <v>Transport de residus perillosos</v>
      </c>
      <c r="C138" s="1" t="str">
        <f>CALC_HC_SERV!C138</f>
        <v>Transport de residus perillosos Bateries fins a 0</v>
      </c>
      <c r="D138" s="1" t="str">
        <f>CALC_HC_SERV!D138</f>
        <v>Transport de residus perillosos</v>
      </c>
      <c r="E138" s="1">
        <f>CALC_HC_SERV!E138</f>
        <v>0</v>
      </c>
      <c r="F138" s="38">
        <f>CALC_HC_SERV!F138</f>
        <v>0</v>
      </c>
      <c r="G138" s="50" t="e">
        <f>$D$310</f>
        <v>#DIV/0!</v>
      </c>
      <c r="H138" s="45" t="e">
        <f>IF(K138=TEXTOS!$H$3,0,IF(F138&gt;0,F138,E138))*G138</f>
        <v>#DIV/0!</v>
      </c>
      <c r="I138" s="1">
        <f>CALC_HC_SERV!I138</f>
        <v>0.21259241370000001</v>
      </c>
      <c r="J138" s="45" t="e">
        <f t="shared" si="45"/>
        <v>#DIV/0!</v>
      </c>
      <c r="K138" s="1" t="str">
        <f>CALC_HC_SERV!K138</f>
        <v>SI</v>
      </c>
      <c r="L138" s="1" t="str">
        <f>CALC_HC_SERV!L138</f>
        <v>TRP</v>
      </c>
      <c r="M138" s="1" t="str">
        <f>CALC_HC_SERV!M138</f>
        <v>Producció</v>
      </c>
      <c r="N138" s="48">
        <v>1</v>
      </c>
      <c r="O138" s="48">
        <f t="shared" si="50"/>
        <v>0</v>
      </c>
      <c r="P138" s="45" t="e">
        <f t="shared" si="46"/>
        <v>#DIV/0!</v>
      </c>
      <c r="Q138" s="45" t="e">
        <f t="shared" si="47"/>
        <v>#DIV/0!</v>
      </c>
      <c r="R138" s="1" t="e">
        <f t="shared" si="41"/>
        <v>#DIV/0!</v>
      </c>
      <c r="S138" s="1" t="e">
        <f t="shared" si="42"/>
        <v>#DIV/0!</v>
      </c>
      <c r="T138" s="1" t="e">
        <f t="shared" si="48"/>
        <v>#DIV/0!</v>
      </c>
      <c r="U138" s="61" t="e">
        <f t="shared" si="43"/>
        <v>#DIV/0!</v>
      </c>
      <c r="V138" s="45" t="e">
        <f t="shared" si="44"/>
        <v>#DIV/0!</v>
      </c>
      <c r="W138" s="1" t="e">
        <f t="shared" si="49"/>
        <v>#DIV/0!</v>
      </c>
    </row>
    <row r="139" spans="1:23" x14ac:dyDescent="0.35">
      <c r="A139" s="1">
        <f>CALC_HC_SERV!A139</f>
        <v>138</v>
      </c>
      <c r="B139" s="1" t="str">
        <f>CALC_HC_SERV!B139</f>
        <v>Transport de residus perillosos</v>
      </c>
      <c r="C139" s="1" t="str">
        <f>CALC_HC_SERV!C139</f>
        <v>Transport de residus perillosos Líquids refrigerants i anticongelants fins a 0</v>
      </c>
      <c r="D139" s="1" t="str">
        <f>CALC_HC_SERV!D139</f>
        <v>Transport de residus perillosos</v>
      </c>
      <c r="E139" s="1">
        <f>CALC_HC_SERV!E139</f>
        <v>0</v>
      </c>
      <c r="F139" s="38">
        <f>CALC_HC_SERV!F139</f>
        <v>0</v>
      </c>
      <c r="G139" s="50" t="e">
        <f t="shared" si="38"/>
        <v>#DIV/0!</v>
      </c>
      <c r="H139" s="45" t="e">
        <f>IF(K139=TEXTOS!$H$3,0,IF(F139&gt;0,F139,E139))*G139</f>
        <v>#DIV/0!</v>
      </c>
      <c r="I139" s="1">
        <f>CALC_HC_SERV!I139</f>
        <v>0.21259241370000001</v>
      </c>
      <c r="J139" s="45" t="e">
        <f t="shared" si="45"/>
        <v>#DIV/0!</v>
      </c>
      <c r="K139" s="1" t="str">
        <f>CALC_HC_SERV!K139</f>
        <v>SI</v>
      </c>
      <c r="L139" s="1" t="str">
        <f>CALC_HC_SERV!L139</f>
        <v>TRP</v>
      </c>
      <c r="M139" s="1" t="str">
        <f>CALC_HC_SERV!M139</f>
        <v>Producció</v>
      </c>
      <c r="N139" s="48">
        <v>1</v>
      </c>
      <c r="O139" s="48">
        <f t="shared" si="50"/>
        <v>0</v>
      </c>
      <c r="P139" s="45" t="e">
        <f t="shared" si="46"/>
        <v>#DIV/0!</v>
      </c>
      <c r="Q139" s="45" t="e">
        <f t="shared" si="47"/>
        <v>#DIV/0!</v>
      </c>
      <c r="R139" s="1" t="e">
        <f t="shared" si="41"/>
        <v>#DIV/0!</v>
      </c>
      <c r="S139" s="1" t="e">
        <f t="shared" si="42"/>
        <v>#DIV/0!</v>
      </c>
      <c r="T139" s="1" t="e">
        <f t="shared" si="48"/>
        <v>#DIV/0!</v>
      </c>
      <c r="U139" s="61" t="e">
        <f t="shared" si="43"/>
        <v>#DIV/0!</v>
      </c>
      <c r="V139" s="45" t="e">
        <f t="shared" si="44"/>
        <v>#DIV/0!</v>
      </c>
      <c r="W139" s="1" t="e">
        <f t="shared" si="49"/>
        <v>#DIV/0!</v>
      </c>
    </row>
    <row r="140" spans="1:23" x14ac:dyDescent="0.35">
      <c r="A140" s="1">
        <f>CALC_HC_SERV!A140</f>
        <v>139</v>
      </c>
      <c r="B140" s="1" t="str">
        <f>CALC_HC_SERV!B140</f>
        <v>Transport de residus perillosos</v>
      </c>
      <c r="C140" s="1" t="str">
        <f>CALC_HC_SERV!C140</f>
        <v>Transport de residus perillosos Fluïds Aire Condicionat fins a 0</v>
      </c>
      <c r="D140" s="1" t="str">
        <f>CALC_HC_SERV!D140</f>
        <v>Transport de residus perillosos</v>
      </c>
      <c r="E140" s="1">
        <f>CALC_HC_SERV!E140</f>
        <v>0</v>
      </c>
      <c r="F140" s="38">
        <f>CALC_HC_SERV!F140</f>
        <v>0</v>
      </c>
      <c r="G140" s="50" t="e">
        <f t="shared" si="38"/>
        <v>#DIV/0!</v>
      </c>
      <c r="H140" s="45" t="e">
        <f>IF(K140=TEXTOS!$H$3,0,IF(F140&gt;0,F140,E140))*G140</f>
        <v>#DIV/0!</v>
      </c>
      <c r="I140" s="1">
        <f>CALC_HC_SERV!I140</f>
        <v>0.21259241370000001</v>
      </c>
      <c r="J140" s="45" t="e">
        <f t="shared" si="45"/>
        <v>#DIV/0!</v>
      </c>
      <c r="K140" s="1" t="str">
        <f>CALC_HC_SERV!K140</f>
        <v>SI</v>
      </c>
      <c r="L140" s="1" t="str">
        <f>CALC_HC_SERV!L140</f>
        <v>TRP</v>
      </c>
      <c r="M140" s="1" t="str">
        <f>CALC_HC_SERV!M140</f>
        <v>Producció</v>
      </c>
      <c r="N140" s="48">
        <v>1</v>
      </c>
      <c r="O140" s="48">
        <f t="shared" si="50"/>
        <v>0</v>
      </c>
      <c r="P140" s="45" t="e">
        <f t="shared" si="46"/>
        <v>#DIV/0!</v>
      </c>
      <c r="Q140" s="45" t="e">
        <f t="shared" si="47"/>
        <v>#DIV/0!</v>
      </c>
      <c r="R140" s="1" t="e">
        <f t="shared" si="41"/>
        <v>#DIV/0!</v>
      </c>
      <c r="S140" s="1" t="e">
        <f t="shared" si="42"/>
        <v>#DIV/0!</v>
      </c>
      <c r="T140" s="1" t="e">
        <f t="shared" si="48"/>
        <v>#DIV/0!</v>
      </c>
      <c r="U140" s="61" t="e">
        <f t="shared" si="43"/>
        <v>#DIV/0!</v>
      </c>
      <c r="V140" s="45" t="e">
        <f t="shared" si="44"/>
        <v>#DIV/0!</v>
      </c>
      <c r="W140" s="1" t="e">
        <f t="shared" si="49"/>
        <v>#DIV/0!</v>
      </c>
    </row>
    <row r="141" spans="1:23" x14ac:dyDescent="0.35">
      <c r="A141" s="1">
        <f>CALC_HC_SERV!A141</f>
        <v>140</v>
      </c>
      <c r="B141" s="1" t="str">
        <f>CALC_HC_SERV!B141</f>
        <v>Transport de residus perillosos</v>
      </c>
      <c r="C141" s="1" t="str">
        <f>CALC_HC_SERV!C141</f>
        <v>Transport de residus perillosos Combustibles (reutilitzados en el propi CAT) fins a 0</v>
      </c>
      <c r="D141" s="1" t="str">
        <f>CALC_HC_SERV!D141</f>
        <v>Transport de residus perillosos</v>
      </c>
      <c r="E141" s="1">
        <f>CALC_HC_SERV!E141</f>
        <v>0</v>
      </c>
      <c r="F141" s="38">
        <f>CALC_HC_SERV!F141</f>
        <v>0</v>
      </c>
      <c r="G141" s="50" t="e">
        <f t="shared" si="38"/>
        <v>#DIV/0!</v>
      </c>
      <c r="H141" s="45" t="e">
        <f>IF(K141=TEXTOS!$H$3,0,IF(F141&gt;0,F141,E141))*G141</f>
        <v>#DIV/0!</v>
      </c>
      <c r="I141" s="1">
        <f>CALC_HC_SERV!I141</f>
        <v>0.21259241370000001</v>
      </c>
      <c r="J141" s="45" t="e">
        <f t="shared" si="45"/>
        <v>#DIV/0!</v>
      </c>
      <c r="K141" s="1" t="str">
        <f>CALC_HC_SERV!K141</f>
        <v>SI</v>
      </c>
      <c r="L141" s="1" t="str">
        <f>CALC_HC_SERV!L141</f>
        <v>TRP</v>
      </c>
      <c r="M141" s="1" t="str">
        <f>CALC_HC_SERV!M141</f>
        <v>Producció</v>
      </c>
      <c r="N141" s="48">
        <v>1</v>
      </c>
      <c r="O141" s="48">
        <f t="shared" si="50"/>
        <v>0</v>
      </c>
      <c r="P141" s="45" t="e">
        <f t="shared" si="46"/>
        <v>#DIV/0!</v>
      </c>
      <c r="Q141" s="45" t="e">
        <f t="shared" si="47"/>
        <v>#DIV/0!</v>
      </c>
      <c r="R141" s="1" t="e">
        <f t="shared" si="41"/>
        <v>#DIV/0!</v>
      </c>
      <c r="S141" s="1" t="e">
        <f t="shared" si="42"/>
        <v>#DIV/0!</v>
      </c>
      <c r="T141" s="1" t="e">
        <f t="shared" si="48"/>
        <v>#DIV/0!</v>
      </c>
      <c r="U141" s="61" t="e">
        <f t="shared" si="43"/>
        <v>#DIV/0!</v>
      </c>
      <c r="V141" s="45" t="e">
        <f t="shared" si="44"/>
        <v>#DIV/0!</v>
      </c>
      <c r="W141" s="1" t="e">
        <f t="shared" si="49"/>
        <v>#DIV/0!</v>
      </c>
    </row>
    <row r="142" spans="1:23" x14ac:dyDescent="0.35">
      <c r="A142" s="1">
        <f>CALC_HC_SERV!A142</f>
        <v>141</v>
      </c>
      <c r="B142" s="1" t="str">
        <f>CALC_HC_SERV!B142</f>
        <v>Transport de residus perillosos</v>
      </c>
      <c r="C142" s="1" t="str">
        <f>CALC_HC_SERV!C142</f>
        <v>Transport de residus perillosos Airbags fins a 0</v>
      </c>
      <c r="D142" s="1" t="str">
        <f>CALC_HC_SERV!D142</f>
        <v>Transport de residus perillosos</v>
      </c>
      <c r="E142" s="1">
        <f>CALC_HC_SERV!E142</f>
        <v>0</v>
      </c>
      <c r="F142" s="38">
        <f>CALC_HC_SERV!F142</f>
        <v>0</v>
      </c>
      <c r="G142" s="50" t="e">
        <f t="shared" si="38"/>
        <v>#DIV/0!</v>
      </c>
      <c r="H142" s="45" t="e">
        <f>IF(K142=TEXTOS!$H$3,0,IF(F142&gt;0,F142,E142))*G142</f>
        <v>#DIV/0!</v>
      </c>
      <c r="I142" s="1">
        <f>CALC_HC_SERV!I142</f>
        <v>0.21259241370000001</v>
      </c>
      <c r="J142" s="45" t="e">
        <f t="shared" si="45"/>
        <v>#DIV/0!</v>
      </c>
      <c r="K142" s="1" t="str">
        <f>CALC_HC_SERV!K142</f>
        <v>SI</v>
      </c>
      <c r="L142" s="1" t="str">
        <f>CALC_HC_SERV!L142</f>
        <v>TRP</v>
      </c>
      <c r="M142" s="1" t="str">
        <f>CALC_HC_SERV!M142</f>
        <v>Producció</v>
      </c>
      <c r="N142" s="48">
        <v>1</v>
      </c>
      <c r="O142" s="48">
        <f t="shared" si="50"/>
        <v>0</v>
      </c>
      <c r="P142" s="45" t="e">
        <f t="shared" si="46"/>
        <v>#DIV/0!</v>
      </c>
      <c r="Q142" s="45" t="e">
        <f t="shared" si="47"/>
        <v>#DIV/0!</v>
      </c>
      <c r="R142" s="1" t="e">
        <f t="shared" si="41"/>
        <v>#DIV/0!</v>
      </c>
      <c r="S142" s="1" t="e">
        <f t="shared" si="42"/>
        <v>#DIV/0!</v>
      </c>
      <c r="T142" s="1" t="e">
        <f t="shared" si="48"/>
        <v>#DIV/0!</v>
      </c>
      <c r="U142" s="61" t="e">
        <f t="shared" si="43"/>
        <v>#DIV/0!</v>
      </c>
      <c r="V142" s="45" t="e">
        <f t="shared" si="44"/>
        <v>#DIV/0!</v>
      </c>
      <c r="W142" s="1" t="e">
        <f t="shared" si="49"/>
        <v>#DIV/0!</v>
      </c>
    </row>
    <row r="143" spans="1:23" x14ac:dyDescent="0.35">
      <c r="A143" s="1">
        <f>CALC_HC_SERV!A143</f>
        <v>142</v>
      </c>
      <c r="B143" s="1" t="str">
        <f>CALC_HC_SERV!B143</f>
        <v>Transport de residus perillosos</v>
      </c>
      <c r="C143" s="1" t="str">
        <f>CALC_HC_SERV!C143</f>
        <v>Transport de residus perillosos Filtres de combustibles fins a 0</v>
      </c>
      <c r="D143" s="1" t="str">
        <f>CALC_HC_SERV!D143</f>
        <v>Transport de residus perillosos</v>
      </c>
      <c r="E143" s="1">
        <f>CALC_HC_SERV!E143</f>
        <v>0</v>
      </c>
      <c r="F143" s="38">
        <f>CALC_HC_SERV!F143</f>
        <v>0</v>
      </c>
      <c r="G143" s="50" t="e">
        <f t="shared" si="38"/>
        <v>#DIV/0!</v>
      </c>
      <c r="H143" s="45" t="e">
        <f>IF(K143=TEXTOS!$H$3,0,IF(F143&gt;0,F143,E143))*G143</f>
        <v>#DIV/0!</v>
      </c>
      <c r="I143" s="1">
        <f>CALC_HC_SERV!I143</f>
        <v>0.21259241370000001</v>
      </c>
      <c r="J143" s="45" t="e">
        <f t="shared" si="45"/>
        <v>#DIV/0!</v>
      </c>
      <c r="K143" s="1" t="str">
        <f>CALC_HC_SERV!K143</f>
        <v>SI</v>
      </c>
      <c r="L143" s="1" t="str">
        <f>CALC_HC_SERV!L143</f>
        <v>TRP</v>
      </c>
      <c r="M143" s="1" t="str">
        <f>CALC_HC_SERV!M143</f>
        <v>Producció</v>
      </c>
      <c r="N143" s="48">
        <v>1</v>
      </c>
      <c r="O143" s="48">
        <f t="shared" si="50"/>
        <v>0</v>
      </c>
      <c r="P143" s="45" t="e">
        <f t="shared" si="46"/>
        <v>#DIV/0!</v>
      </c>
      <c r="Q143" s="45" t="e">
        <f t="shared" si="47"/>
        <v>#DIV/0!</v>
      </c>
      <c r="R143" s="1" t="e">
        <f t="shared" si="41"/>
        <v>#DIV/0!</v>
      </c>
      <c r="S143" s="1" t="e">
        <f t="shared" si="42"/>
        <v>#DIV/0!</v>
      </c>
      <c r="T143" s="1" t="e">
        <f t="shared" si="48"/>
        <v>#DIV/0!</v>
      </c>
      <c r="U143" s="61" t="e">
        <f t="shared" si="43"/>
        <v>#DIV/0!</v>
      </c>
      <c r="V143" s="45" t="e">
        <f t="shared" si="44"/>
        <v>#DIV/0!</v>
      </c>
      <c r="W143" s="1" t="e">
        <f t="shared" si="49"/>
        <v>#DIV/0!</v>
      </c>
    </row>
    <row r="144" spans="1:23" x14ac:dyDescent="0.35">
      <c r="A144" s="1">
        <f>CALC_HC_SERV!A144</f>
        <v>143</v>
      </c>
      <c r="B144" s="1" t="str">
        <f>CALC_HC_SERV!B144</f>
        <v>Transport de residus perillosos</v>
      </c>
      <c r="C144" s="1" t="str">
        <f>CALC_HC_SERV!C144</f>
        <v>Transport de residus perillosos Filtres d'oli fins a 0</v>
      </c>
      <c r="D144" s="1" t="str">
        <f>CALC_HC_SERV!D144</f>
        <v>Transport de residus perillosos</v>
      </c>
      <c r="E144" s="1">
        <f>CALC_HC_SERV!E144</f>
        <v>0</v>
      </c>
      <c r="F144" s="38">
        <f>CALC_HC_SERV!F144</f>
        <v>0</v>
      </c>
      <c r="G144" s="50" t="e">
        <f t="shared" si="38"/>
        <v>#DIV/0!</v>
      </c>
      <c r="H144" s="45" t="e">
        <f>IF(K144=TEXTOS!$H$3,0,IF(F144&gt;0,F144,E144))*G144</f>
        <v>#DIV/0!</v>
      </c>
      <c r="I144" s="1">
        <f>CALC_HC_SERV!I144</f>
        <v>0.21259241370000001</v>
      </c>
      <c r="J144" s="45" t="e">
        <f t="shared" si="45"/>
        <v>#DIV/0!</v>
      </c>
      <c r="K144" s="1" t="str">
        <f>CALC_HC_SERV!K144</f>
        <v>SI</v>
      </c>
      <c r="L144" s="1" t="str">
        <f>CALC_HC_SERV!L144</f>
        <v>TRP</v>
      </c>
      <c r="M144" s="1" t="str">
        <f>CALC_HC_SERV!M144</f>
        <v>Producció</v>
      </c>
      <c r="N144" s="48">
        <v>1</v>
      </c>
      <c r="O144" s="48">
        <f t="shared" si="50"/>
        <v>0</v>
      </c>
      <c r="P144" s="45" t="e">
        <f t="shared" si="46"/>
        <v>#DIV/0!</v>
      </c>
      <c r="Q144" s="45" t="e">
        <f t="shared" si="47"/>
        <v>#DIV/0!</v>
      </c>
      <c r="R144" s="1" t="e">
        <f t="shared" si="41"/>
        <v>#DIV/0!</v>
      </c>
      <c r="S144" s="1" t="e">
        <f t="shared" si="42"/>
        <v>#DIV/0!</v>
      </c>
      <c r="T144" s="1" t="e">
        <f t="shared" si="48"/>
        <v>#DIV/0!</v>
      </c>
      <c r="U144" s="61" t="e">
        <f t="shared" si="43"/>
        <v>#DIV/0!</v>
      </c>
      <c r="V144" s="45" t="e">
        <f t="shared" si="44"/>
        <v>#DIV/0!</v>
      </c>
      <c r="W144" s="1" t="e">
        <f t="shared" si="49"/>
        <v>#DIV/0!</v>
      </c>
    </row>
    <row r="145" spans="1:23" x14ac:dyDescent="0.35">
      <c r="A145" s="1">
        <f>CALC_HC_SERV!A145</f>
        <v>144</v>
      </c>
      <c r="B145" s="1" t="str">
        <f>CALC_HC_SERV!B145</f>
        <v>Transport de residus perillosos</v>
      </c>
      <c r="C145" s="1" t="str">
        <f>CALC_HC_SERV!C145</f>
        <v>Transport de residus perillosos Líquid de frens fins a 0</v>
      </c>
      <c r="D145" s="1" t="str">
        <f>CALC_HC_SERV!D145</f>
        <v>Transport de residus perillosos</v>
      </c>
      <c r="E145" s="1">
        <f>CALC_HC_SERV!E145</f>
        <v>0</v>
      </c>
      <c r="F145" s="38">
        <f>CALC_HC_SERV!F145</f>
        <v>0</v>
      </c>
      <c r="G145" s="50" t="e">
        <f t="shared" si="38"/>
        <v>#DIV/0!</v>
      </c>
      <c r="H145" s="45" t="e">
        <f>IF(K145=TEXTOS!$H$3,0,IF(F145&gt;0,F145,E145))*G145</f>
        <v>#DIV/0!</v>
      </c>
      <c r="I145" s="1">
        <f>CALC_HC_SERV!I145</f>
        <v>0.21259241370000001</v>
      </c>
      <c r="J145" s="45" t="e">
        <f t="shared" si="45"/>
        <v>#DIV/0!</v>
      </c>
      <c r="K145" s="1" t="str">
        <f>CALC_HC_SERV!K145</f>
        <v>SI</v>
      </c>
      <c r="L145" s="1" t="str">
        <f>CALC_HC_SERV!L145</f>
        <v>TRP</v>
      </c>
      <c r="M145" s="1" t="str">
        <f>CALC_HC_SERV!M145</f>
        <v>Producció</v>
      </c>
      <c r="N145" s="48">
        <v>1</v>
      </c>
      <c r="O145" s="48">
        <f t="shared" si="50"/>
        <v>0</v>
      </c>
      <c r="P145" s="45" t="e">
        <f t="shared" si="46"/>
        <v>#DIV/0!</v>
      </c>
      <c r="Q145" s="45" t="e">
        <f t="shared" si="47"/>
        <v>#DIV/0!</v>
      </c>
      <c r="R145" s="1" t="e">
        <f t="shared" si="41"/>
        <v>#DIV/0!</v>
      </c>
      <c r="S145" s="1" t="e">
        <f t="shared" si="42"/>
        <v>#DIV/0!</v>
      </c>
      <c r="T145" s="1" t="e">
        <f t="shared" si="48"/>
        <v>#DIV/0!</v>
      </c>
      <c r="U145" s="61" t="e">
        <f t="shared" si="43"/>
        <v>#DIV/0!</v>
      </c>
      <c r="V145" s="45" t="e">
        <f t="shared" si="44"/>
        <v>#DIV/0!</v>
      </c>
      <c r="W145" s="1" t="e">
        <f t="shared" si="49"/>
        <v>#DIV/0!</v>
      </c>
    </row>
    <row r="146" spans="1:23" x14ac:dyDescent="0.35">
      <c r="A146" s="1">
        <f>CALC_HC_SERV!A146</f>
        <v>145</v>
      </c>
      <c r="B146" s="1" t="str">
        <f>CALC_HC_SERV!B146</f>
        <v>Transport de residus perillosos</v>
      </c>
      <c r="C146" s="1" t="str">
        <f>CALC_HC_SERV!C146</f>
        <v>Transport de residus perillosos Dissolvents fins a 0</v>
      </c>
      <c r="D146" s="1" t="str">
        <f>CALC_HC_SERV!D146</f>
        <v>Transport de residus perillosos</v>
      </c>
      <c r="E146" s="1">
        <f>CALC_HC_SERV!E146</f>
        <v>0</v>
      </c>
      <c r="F146" s="38">
        <f>CALC_HC_SERV!F146</f>
        <v>0</v>
      </c>
      <c r="G146" s="50" t="e">
        <f>$E$350</f>
        <v>#DIV/0!</v>
      </c>
      <c r="H146" s="45" t="e">
        <f>IF(K146=TEXTOS!$H$3,0,IF(F146&gt;0,F146,E146))*G146</f>
        <v>#DIV/0!</v>
      </c>
      <c r="I146" s="1">
        <f>CALC_HC_SERV!I146</f>
        <v>0.21259241370000001</v>
      </c>
      <c r="J146" s="45" t="e">
        <f t="shared" si="45"/>
        <v>#DIV/0!</v>
      </c>
      <c r="K146" s="1" t="str">
        <f>CALC_HC_SERV!K146</f>
        <v>SI</v>
      </c>
      <c r="L146" s="1" t="str">
        <f>CALC_HC_SERV!L146</f>
        <v>TRP</v>
      </c>
      <c r="M146" s="1" t="str">
        <f>CALC_HC_SERV!M146</f>
        <v>Producció</v>
      </c>
      <c r="N146" s="48">
        <f t="shared" ref="N146:N147" si="51">1-O146</f>
        <v>0.5</v>
      </c>
      <c r="O146" s="48">
        <f>ESTIMACIONES!$E$324</f>
        <v>0.5</v>
      </c>
      <c r="P146" s="45" t="e">
        <f t="shared" si="46"/>
        <v>#DIV/0!</v>
      </c>
      <c r="Q146" s="45" t="e">
        <f t="shared" si="47"/>
        <v>#DIV/0!</v>
      </c>
      <c r="R146" s="1" t="e">
        <f t="shared" si="41"/>
        <v>#DIV/0!</v>
      </c>
      <c r="S146" s="1" t="e">
        <f t="shared" si="42"/>
        <v>#DIV/0!</v>
      </c>
      <c r="T146" s="1" t="e">
        <f t="shared" si="48"/>
        <v>#DIV/0!</v>
      </c>
      <c r="U146" s="61" t="e">
        <f t="shared" si="43"/>
        <v>#DIV/0!</v>
      </c>
      <c r="V146" s="45" t="e">
        <f t="shared" si="44"/>
        <v>#DIV/0!</v>
      </c>
      <c r="W146" s="1" t="e">
        <f t="shared" si="49"/>
        <v>#DIV/0!</v>
      </c>
    </row>
    <row r="147" spans="1:23" x14ac:dyDescent="0.35">
      <c r="A147" s="1">
        <f>CALC_HC_SERV!A147</f>
        <v>146</v>
      </c>
      <c r="B147" s="1" t="str">
        <f>CALC_HC_SERV!B147</f>
        <v>Transport de residus perillosos</v>
      </c>
      <c r="C147" s="1" t="str">
        <f>CALC_HC_SERV!C147</f>
        <v>Transport de residus perillosos Absorbents fins a 0</v>
      </c>
      <c r="D147" s="1" t="str">
        <f>CALC_HC_SERV!D147</f>
        <v>Transport de residus perillosos</v>
      </c>
      <c r="E147" s="1">
        <f>CALC_HC_SERV!E147</f>
        <v>0</v>
      </c>
      <c r="F147" s="38">
        <f>CALC_HC_SERV!F147</f>
        <v>0</v>
      </c>
      <c r="G147" s="50" t="e">
        <f t="shared" si="38"/>
        <v>#DIV/0!</v>
      </c>
      <c r="H147" s="45" t="e">
        <f>IF(K147=TEXTOS!$H$3,0,IF(F147&gt;0,F147,E147))*G147</f>
        <v>#DIV/0!</v>
      </c>
      <c r="I147" s="1">
        <f>CALC_HC_SERV!I147</f>
        <v>0.21259241370000001</v>
      </c>
      <c r="J147" s="45" t="e">
        <f t="shared" si="45"/>
        <v>#DIV/0!</v>
      </c>
      <c r="K147" s="1" t="str">
        <f>CALC_HC_SERV!K147</f>
        <v>SI</v>
      </c>
      <c r="L147" s="1" t="str">
        <f>CALC_HC_SERV!L147</f>
        <v>TRP</v>
      </c>
      <c r="M147" s="1" t="str">
        <f>CALC_HC_SERV!M147</f>
        <v>Producció</v>
      </c>
      <c r="N147" s="48">
        <f t="shared" si="51"/>
        <v>1</v>
      </c>
      <c r="O147" s="48">
        <f>ESTIMACIONES!$E$325</f>
        <v>0</v>
      </c>
      <c r="P147" s="45" t="e">
        <f t="shared" si="46"/>
        <v>#DIV/0!</v>
      </c>
      <c r="Q147" s="45" t="e">
        <f t="shared" si="47"/>
        <v>#DIV/0!</v>
      </c>
      <c r="R147" s="1" t="e">
        <f t="shared" si="41"/>
        <v>#DIV/0!</v>
      </c>
      <c r="S147" s="1" t="e">
        <f t="shared" si="42"/>
        <v>#DIV/0!</v>
      </c>
      <c r="T147" s="1" t="e">
        <f t="shared" si="48"/>
        <v>#DIV/0!</v>
      </c>
      <c r="U147" s="61" t="e">
        <f t="shared" si="43"/>
        <v>#DIV/0!</v>
      </c>
      <c r="V147" s="45" t="e">
        <f t="shared" si="44"/>
        <v>#DIV/0!</v>
      </c>
      <c r="W147" s="1" t="e">
        <f t="shared" si="49"/>
        <v>#DIV/0!</v>
      </c>
    </row>
    <row r="148" spans="1:23" x14ac:dyDescent="0.35">
      <c r="A148" s="1">
        <f>CALC_HC_SERV!A148</f>
        <v>147</v>
      </c>
      <c r="B148" s="1" t="str">
        <f>CALC_HC_SERV!B148</f>
        <v>Transport de residus perillosos</v>
      </c>
      <c r="C148" s="1" t="str">
        <f>CALC_HC_SERV!C148</f>
        <v>Transport de residus perillosos Llots de decantació del separador d'hidrocarburs  fins a 0</v>
      </c>
      <c r="D148" s="1" t="str">
        <f>CALC_HC_SERV!D148</f>
        <v>Transport de residus perillosos</v>
      </c>
      <c r="E148" s="1">
        <f>CALC_HC_SERV!E148</f>
        <v>0</v>
      </c>
      <c r="F148" s="38">
        <f>CALC_HC_SERV!F148</f>
        <v>0</v>
      </c>
      <c r="G148" s="50" t="e">
        <f t="shared" si="38"/>
        <v>#DIV/0!</v>
      </c>
      <c r="H148" s="45" t="e">
        <f>IF(K148=TEXTOS!$H$3,0,IF(F148&gt;0,F148,E148))*G148</f>
        <v>#DIV/0!</v>
      </c>
      <c r="I148" s="1">
        <f>CALC_HC_SERV!I148</f>
        <v>0.21259241370000001</v>
      </c>
      <c r="J148" s="45" t="e">
        <f t="shared" si="45"/>
        <v>#DIV/0!</v>
      </c>
      <c r="K148" s="1" t="str">
        <f>CALC_HC_SERV!K148</f>
        <v>SI</v>
      </c>
      <c r="L148" s="1" t="str">
        <f>CALC_HC_SERV!L148</f>
        <v>TRP</v>
      </c>
      <c r="M148" s="1" t="str">
        <f>CALC_HC_SERV!M148</f>
        <v>Producció</v>
      </c>
      <c r="N148" s="48">
        <v>1</v>
      </c>
      <c r="O148" s="48">
        <f t="shared" si="50"/>
        <v>0</v>
      </c>
      <c r="P148" s="45" t="e">
        <f t="shared" si="46"/>
        <v>#DIV/0!</v>
      </c>
      <c r="Q148" s="45" t="e">
        <f t="shared" si="47"/>
        <v>#DIV/0!</v>
      </c>
      <c r="R148" s="1" t="e">
        <f t="shared" si="41"/>
        <v>#DIV/0!</v>
      </c>
      <c r="S148" s="1" t="e">
        <f t="shared" si="42"/>
        <v>#DIV/0!</v>
      </c>
      <c r="T148" s="1" t="e">
        <f t="shared" si="48"/>
        <v>#DIV/0!</v>
      </c>
      <c r="U148" s="61" t="e">
        <f t="shared" si="43"/>
        <v>#DIV/0!</v>
      </c>
      <c r="V148" s="45" t="e">
        <f t="shared" si="44"/>
        <v>#DIV/0!</v>
      </c>
      <c r="W148" s="1" t="e">
        <f t="shared" si="49"/>
        <v>#DIV/0!</v>
      </c>
    </row>
    <row r="149" spans="1:23" x14ac:dyDescent="0.35">
      <c r="A149" s="1">
        <f>CALC_HC_SERV!A149</f>
        <v>148</v>
      </c>
      <c r="B149" s="1" t="str">
        <f>CALC_HC_SERV!B149</f>
        <v>Transport de residus perillosos</v>
      </c>
      <c r="C149" s="1" t="str">
        <f>CALC_HC_SERV!C149</f>
        <v>Transport de residus perillosos RP RP1 fins a 0</v>
      </c>
      <c r="D149" s="1" t="str">
        <f>CALC_HC_SERV!D149</f>
        <v>Transport de residus perillosos</v>
      </c>
      <c r="E149" s="1">
        <f>CALC_HC_SERV!E149</f>
        <v>0</v>
      </c>
      <c r="F149" s="38">
        <f>CALC_HC_SERV!F149</f>
        <v>0</v>
      </c>
      <c r="G149" s="50" t="e">
        <f t="shared" si="38"/>
        <v>#DIV/0!</v>
      </c>
      <c r="H149" s="45" t="e">
        <f>IF(K149=TEXTOS!$H$3,0,IF(F149&gt;0,F149,E149))*G149</f>
        <v>#DIV/0!</v>
      </c>
      <c r="I149" s="1">
        <f>CALC_HC_SERV!I149</f>
        <v>0.21259241370000001</v>
      </c>
      <c r="J149" s="45" t="e">
        <f t="shared" si="45"/>
        <v>#DIV/0!</v>
      </c>
      <c r="K149" s="1" t="str">
        <f>CALC_HC_SERV!K149</f>
        <v>SI</v>
      </c>
      <c r="L149" s="1" t="str">
        <f>CALC_HC_SERV!L149</f>
        <v>TRP</v>
      </c>
      <c r="M149" s="1" t="str">
        <f>CALC_HC_SERV!M149</f>
        <v>Producció</v>
      </c>
      <c r="N149" s="48">
        <v>1</v>
      </c>
      <c r="O149" s="48">
        <f t="shared" si="50"/>
        <v>0</v>
      </c>
      <c r="P149" s="45" t="e">
        <f t="shared" si="46"/>
        <v>#DIV/0!</v>
      </c>
      <c r="Q149" s="45" t="e">
        <f t="shared" si="47"/>
        <v>#DIV/0!</v>
      </c>
      <c r="R149" s="1" t="e">
        <f t="shared" si="41"/>
        <v>#DIV/0!</v>
      </c>
      <c r="S149" s="1" t="e">
        <f t="shared" si="42"/>
        <v>#DIV/0!</v>
      </c>
      <c r="T149" s="1" t="e">
        <f t="shared" si="48"/>
        <v>#DIV/0!</v>
      </c>
      <c r="U149" s="61" t="e">
        <f t="shared" si="43"/>
        <v>#DIV/0!</v>
      </c>
      <c r="V149" s="45" t="e">
        <f t="shared" si="44"/>
        <v>#DIV/0!</v>
      </c>
      <c r="W149" s="1" t="e">
        <f t="shared" si="49"/>
        <v>#DIV/0!</v>
      </c>
    </row>
    <row r="150" spans="1:23" x14ac:dyDescent="0.35">
      <c r="A150" s="1">
        <f>CALC_HC_SERV!A150</f>
        <v>149</v>
      </c>
      <c r="B150" s="1" t="str">
        <f>CALC_HC_SERV!B150</f>
        <v>Transport de residus perillosos</v>
      </c>
      <c r="C150" s="1" t="str">
        <f>CALC_HC_SERV!C150</f>
        <v>Transport de residus perillosos RP  fins a 0</v>
      </c>
      <c r="D150" s="1" t="str">
        <f>CALC_HC_SERV!D150</f>
        <v>Transport de residus perillosos</v>
      </c>
      <c r="E150" s="1">
        <f>CALC_HC_SERV!E150</f>
        <v>0</v>
      </c>
      <c r="F150" s="38">
        <f>CALC_HC_SERV!F150</f>
        <v>0</v>
      </c>
      <c r="G150" s="50" t="e">
        <f t="shared" si="38"/>
        <v>#DIV/0!</v>
      </c>
      <c r="H150" s="45" t="e">
        <f>IF(K150=TEXTOS!$H$3,0,IF(F150&gt;0,F150,E150))*G150</f>
        <v>#DIV/0!</v>
      </c>
      <c r="I150" s="1">
        <f>CALC_HC_SERV!I150</f>
        <v>0.21259241370000001</v>
      </c>
      <c r="J150" s="45" t="e">
        <f t="shared" si="45"/>
        <v>#DIV/0!</v>
      </c>
      <c r="K150" s="1" t="str">
        <f>CALC_HC_SERV!K150</f>
        <v>SI</v>
      </c>
      <c r="L150" s="1" t="str">
        <f>CALC_HC_SERV!L150</f>
        <v>TRP</v>
      </c>
      <c r="M150" s="1" t="str">
        <f>CALC_HC_SERV!M150</f>
        <v>Producció</v>
      </c>
      <c r="N150" s="48">
        <v>1</v>
      </c>
      <c r="O150" s="48">
        <f t="shared" si="50"/>
        <v>0</v>
      </c>
      <c r="P150" s="45" t="e">
        <f t="shared" si="46"/>
        <v>#DIV/0!</v>
      </c>
      <c r="Q150" s="45" t="e">
        <f t="shared" si="47"/>
        <v>#DIV/0!</v>
      </c>
      <c r="R150" s="1" t="e">
        <f t="shared" si="41"/>
        <v>#DIV/0!</v>
      </c>
      <c r="S150" s="1" t="e">
        <f t="shared" si="42"/>
        <v>#DIV/0!</v>
      </c>
      <c r="T150" s="1" t="e">
        <f t="shared" si="48"/>
        <v>#DIV/0!</v>
      </c>
      <c r="U150" s="61" t="e">
        <f t="shared" si="43"/>
        <v>#DIV/0!</v>
      </c>
      <c r="V150" s="45" t="e">
        <f t="shared" si="44"/>
        <v>#DIV/0!</v>
      </c>
      <c r="W150" s="1" t="e">
        <f t="shared" si="49"/>
        <v>#DIV/0!</v>
      </c>
    </row>
    <row r="151" spans="1:23" x14ac:dyDescent="0.35">
      <c r="A151" s="1">
        <f>CALC_HC_SERV!A151</f>
        <v>150</v>
      </c>
      <c r="B151" s="1" t="str">
        <f>CALC_HC_SERV!B151</f>
        <v>Transport de residus perillosos</v>
      </c>
      <c r="C151" s="1" t="str">
        <f>CALC_HC_SERV!C151</f>
        <v>Transport de residus perillosos RP RP3 fins a 0</v>
      </c>
      <c r="D151" s="1" t="str">
        <f>CALC_HC_SERV!D151</f>
        <v>Transport de residus perillosos</v>
      </c>
      <c r="E151" s="1">
        <f>CALC_HC_SERV!E151</f>
        <v>0</v>
      </c>
      <c r="F151" s="38">
        <f>CALC_HC_SERV!F151</f>
        <v>0</v>
      </c>
      <c r="G151" s="50" t="e">
        <f t="shared" si="38"/>
        <v>#DIV/0!</v>
      </c>
      <c r="H151" s="45" t="e">
        <f>IF(K151=TEXTOS!$H$3,0,IF(F151&gt;0,F151,E151))*G151</f>
        <v>#DIV/0!</v>
      </c>
      <c r="I151" s="1">
        <f>CALC_HC_SERV!I151</f>
        <v>0.21259241370000001</v>
      </c>
      <c r="J151" s="45" t="e">
        <f t="shared" si="45"/>
        <v>#DIV/0!</v>
      </c>
      <c r="K151" s="1" t="str">
        <f>CALC_HC_SERV!K151</f>
        <v>SI</v>
      </c>
      <c r="L151" s="1" t="str">
        <f>CALC_HC_SERV!L151</f>
        <v>TRP</v>
      </c>
      <c r="M151" s="1" t="str">
        <f>CALC_HC_SERV!M151</f>
        <v>Producció</v>
      </c>
      <c r="N151" s="48">
        <v>1</v>
      </c>
      <c r="O151" s="48">
        <f t="shared" si="50"/>
        <v>0</v>
      </c>
      <c r="P151" s="45" t="e">
        <f t="shared" si="46"/>
        <v>#DIV/0!</v>
      </c>
      <c r="Q151" s="45" t="e">
        <f t="shared" si="47"/>
        <v>#DIV/0!</v>
      </c>
      <c r="R151" s="1" t="e">
        <f t="shared" si="41"/>
        <v>#DIV/0!</v>
      </c>
      <c r="S151" s="1" t="e">
        <f t="shared" si="42"/>
        <v>#DIV/0!</v>
      </c>
      <c r="T151" s="1" t="e">
        <f t="shared" si="48"/>
        <v>#DIV/0!</v>
      </c>
      <c r="U151" s="61" t="e">
        <f t="shared" si="43"/>
        <v>#DIV/0!</v>
      </c>
      <c r="V151" s="45" t="e">
        <f t="shared" si="44"/>
        <v>#DIV/0!</v>
      </c>
      <c r="W151" s="1" t="e">
        <f t="shared" si="49"/>
        <v>#DIV/0!</v>
      </c>
    </row>
    <row r="152" spans="1:23" x14ac:dyDescent="0.35">
      <c r="A152" s="1">
        <f>CALC_HC_SERV!A152</f>
        <v>151</v>
      </c>
      <c r="B152" s="1" t="str">
        <f>CALC_HC_SERV!B152</f>
        <v>Transport de residus perillosos</v>
      </c>
      <c r="C152" s="1" t="str">
        <f>CALC_HC_SERV!C152</f>
        <v>Transport de residus perillosos RP RP4 fins a 0</v>
      </c>
      <c r="D152" s="1" t="str">
        <f>CALC_HC_SERV!D152</f>
        <v>Transport de residus perillosos</v>
      </c>
      <c r="E152" s="1">
        <f>CALC_HC_SERV!E152</f>
        <v>0</v>
      </c>
      <c r="F152" s="38">
        <f>CALC_HC_SERV!F152</f>
        <v>0</v>
      </c>
      <c r="G152" s="50" t="e">
        <f t="shared" si="38"/>
        <v>#DIV/0!</v>
      </c>
      <c r="H152" s="45" t="e">
        <f>IF(K152=TEXTOS!$H$3,0,IF(F152&gt;0,F152,E152))*G152</f>
        <v>#DIV/0!</v>
      </c>
      <c r="I152" s="1">
        <f>CALC_HC_SERV!I152</f>
        <v>0.21259241370000001</v>
      </c>
      <c r="J152" s="45" t="e">
        <f t="shared" si="45"/>
        <v>#DIV/0!</v>
      </c>
      <c r="K152" s="1" t="str">
        <f>CALC_HC_SERV!K152</f>
        <v>SI</v>
      </c>
      <c r="L152" s="1" t="str">
        <f>CALC_HC_SERV!L152</f>
        <v>TRP</v>
      </c>
      <c r="M152" s="1" t="str">
        <f>CALC_HC_SERV!M152</f>
        <v>Producció</v>
      </c>
      <c r="N152" s="48">
        <v>1</v>
      </c>
      <c r="O152" s="48">
        <f t="shared" si="50"/>
        <v>0</v>
      </c>
      <c r="P152" s="45" t="e">
        <f t="shared" si="46"/>
        <v>#DIV/0!</v>
      </c>
      <c r="Q152" s="45" t="e">
        <f t="shared" si="47"/>
        <v>#DIV/0!</v>
      </c>
      <c r="R152" s="1" t="e">
        <f t="shared" si="41"/>
        <v>#DIV/0!</v>
      </c>
      <c r="S152" s="1" t="e">
        <f t="shared" si="42"/>
        <v>#DIV/0!</v>
      </c>
      <c r="T152" s="1" t="e">
        <f t="shared" si="48"/>
        <v>#DIV/0!</v>
      </c>
      <c r="U152" s="61" t="e">
        <f t="shared" si="43"/>
        <v>#DIV/0!</v>
      </c>
      <c r="V152" s="45" t="e">
        <f t="shared" si="44"/>
        <v>#DIV/0!</v>
      </c>
      <c r="W152" s="1" t="e">
        <f t="shared" si="49"/>
        <v>#DIV/0!</v>
      </c>
    </row>
    <row r="153" spans="1:23" x14ac:dyDescent="0.35">
      <c r="A153" s="1">
        <f>CALC_HC_SERV!A153</f>
        <v>152</v>
      </c>
      <c r="B153" s="1" t="str">
        <f>CALC_HC_SERV!B153</f>
        <v>Transport de residus no perillosos</v>
      </c>
      <c r="C153" s="1" t="str">
        <f>CALC_HC_SERV!C153</f>
        <v>Transport de residus no perillosos Catalitzadors fins a 0</v>
      </c>
      <c r="D153" s="1" t="str">
        <f>CALC_HC_SERV!D153</f>
        <v>Transport de residus no perillosos</v>
      </c>
      <c r="E153" s="1">
        <f>CALC_HC_SERV!E153</f>
        <v>0</v>
      </c>
      <c r="F153" s="38">
        <f>CALC_HC_SERV!F153</f>
        <v>0</v>
      </c>
      <c r="G153" s="50" t="e">
        <f>$D$310</f>
        <v>#DIV/0!</v>
      </c>
      <c r="H153" s="45" t="e">
        <f>IF(K153=TEXTOS!$H$3,0,IF(F153&gt;0,F153,E153))*G153</f>
        <v>#DIV/0!</v>
      </c>
      <c r="I153" s="1">
        <f>CALC_HC_SERV!I153</f>
        <v>0.21259241370000001</v>
      </c>
      <c r="J153" s="45" t="e">
        <f t="shared" si="45"/>
        <v>#DIV/0!</v>
      </c>
      <c r="K153" s="1" t="str">
        <f>CALC_HC_SERV!K153</f>
        <v>SI</v>
      </c>
      <c r="L153" s="1" t="str">
        <f>CALC_HC_SERV!L153</f>
        <v>TRN</v>
      </c>
      <c r="M153" s="1" t="str">
        <f>CALC_HC_SERV!M153</f>
        <v>Producció</v>
      </c>
      <c r="N153" s="48">
        <v>1</v>
      </c>
      <c r="O153" s="48">
        <f t="shared" si="50"/>
        <v>0</v>
      </c>
      <c r="P153" s="45" t="e">
        <f t="shared" si="46"/>
        <v>#DIV/0!</v>
      </c>
      <c r="Q153" s="45" t="e">
        <f t="shared" si="47"/>
        <v>#DIV/0!</v>
      </c>
      <c r="R153" s="1" t="e">
        <f t="shared" si="41"/>
        <v>#DIV/0!</v>
      </c>
      <c r="S153" s="1" t="e">
        <f t="shared" si="42"/>
        <v>#DIV/0!</v>
      </c>
      <c r="T153" s="1" t="e">
        <f t="shared" si="48"/>
        <v>#DIV/0!</v>
      </c>
      <c r="U153" s="61" t="e">
        <f t="shared" si="43"/>
        <v>#DIV/0!</v>
      </c>
      <c r="V153" s="45" t="e">
        <f t="shared" si="44"/>
        <v>#DIV/0!</v>
      </c>
      <c r="W153" s="1" t="e">
        <f t="shared" si="49"/>
        <v>#DIV/0!</v>
      </c>
    </row>
    <row r="154" spans="1:23" x14ac:dyDescent="0.35">
      <c r="A154" s="1">
        <f>CALC_HC_SERV!A154</f>
        <v>153</v>
      </c>
      <c r="B154" s="1" t="str">
        <f>CALC_HC_SERV!B154</f>
        <v>Transport de residus no perillosos</v>
      </c>
      <c r="C154" s="1" t="str">
        <f>CALC_HC_SERV!C154</f>
        <v>Transport de residus no perillosos Metalls fèrrics (ferralla) fins a 0</v>
      </c>
      <c r="D154" s="1" t="str">
        <f>CALC_HC_SERV!D154</f>
        <v>Transport de residus no perillosos</v>
      </c>
      <c r="E154" s="1">
        <f>CALC_HC_SERV!E154</f>
        <v>0</v>
      </c>
      <c r="F154" s="38">
        <f>CALC_HC_SERV!F154</f>
        <v>0</v>
      </c>
      <c r="G154" s="50" t="e">
        <f t="shared" si="38"/>
        <v>#DIV/0!</v>
      </c>
      <c r="H154" s="45" t="e">
        <f>IF(K154=TEXTOS!$H$3,0,IF(F154&gt;0,F154,E154))*G154</f>
        <v>#DIV/0!</v>
      </c>
      <c r="I154" s="1">
        <f>CALC_HC_SERV!I154</f>
        <v>0.21259241370000001</v>
      </c>
      <c r="J154" s="45" t="e">
        <f t="shared" si="45"/>
        <v>#DIV/0!</v>
      </c>
      <c r="K154" s="1" t="str">
        <f>CALC_HC_SERV!K154</f>
        <v>SI</v>
      </c>
      <c r="L154" s="1" t="str">
        <f>CALC_HC_SERV!L154</f>
        <v>TRN</v>
      </c>
      <c r="M154" s="1" t="str">
        <f>CALC_HC_SERV!M154</f>
        <v>Producció</v>
      </c>
      <c r="N154" s="48">
        <v>1</v>
      </c>
      <c r="O154" s="48">
        <f t="shared" si="50"/>
        <v>0</v>
      </c>
      <c r="P154" s="45" t="e">
        <f t="shared" si="46"/>
        <v>#DIV/0!</v>
      </c>
      <c r="Q154" s="45" t="e">
        <f t="shared" si="47"/>
        <v>#DIV/0!</v>
      </c>
      <c r="R154" s="1" t="e">
        <f t="shared" si="41"/>
        <v>#DIV/0!</v>
      </c>
      <c r="S154" s="1" t="e">
        <f t="shared" si="42"/>
        <v>#DIV/0!</v>
      </c>
      <c r="T154" s="1" t="e">
        <f t="shared" si="48"/>
        <v>#DIV/0!</v>
      </c>
      <c r="U154" s="61" t="e">
        <f t="shared" si="43"/>
        <v>#DIV/0!</v>
      </c>
      <c r="V154" s="45" t="e">
        <f t="shared" si="44"/>
        <v>#DIV/0!</v>
      </c>
      <c r="W154" s="1" t="e">
        <f t="shared" si="49"/>
        <v>#DIV/0!</v>
      </c>
    </row>
    <row r="155" spans="1:23" x14ac:dyDescent="0.35">
      <c r="A155" s="1">
        <f>CALC_HC_SERV!A155</f>
        <v>154</v>
      </c>
      <c r="B155" s="1" t="str">
        <f>CALC_HC_SERV!B155</f>
        <v>Transport de residus no perillosos</v>
      </c>
      <c r="C155" s="1" t="str">
        <f>CALC_HC_SERV!C155</f>
        <v>Transport de residus no perillosos Metalls no fèrrics fins a 0</v>
      </c>
      <c r="D155" s="1" t="str">
        <f>CALC_HC_SERV!D155</f>
        <v>Transport de residus no perillosos</v>
      </c>
      <c r="E155" s="1">
        <f>CALC_HC_SERV!E155</f>
        <v>0</v>
      </c>
      <c r="F155" s="38">
        <f>CALC_HC_SERV!F155</f>
        <v>0</v>
      </c>
      <c r="G155" s="50" t="e">
        <f t="shared" ref="G155:G164" si="52">$D$310</f>
        <v>#DIV/0!</v>
      </c>
      <c r="H155" s="45" t="e">
        <f>IF(K155=TEXTOS!$H$3,0,IF(F155&gt;0,F155,E155))*G155</f>
        <v>#DIV/0!</v>
      </c>
      <c r="I155" s="1">
        <f>CALC_HC_SERV!I155</f>
        <v>0.21259241370000001</v>
      </c>
      <c r="J155" s="45" t="e">
        <f t="shared" si="45"/>
        <v>#DIV/0!</v>
      </c>
      <c r="K155" s="1" t="str">
        <f>CALC_HC_SERV!K155</f>
        <v>SI</v>
      </c>
      <c r="L155" s="1" t="str">
        <f>CALC_HC_SERV!L155</f>
        <v>TRN</v>
      </c>
      <c r="M155" s="1" t="str">
        <f>CALC_HC_SERV!M155</f>
        <v>Producció</v>
      </c>
      <c r="N155" s="48">
        <v>1</v>
      </c>
      <c r="O155" s="48">
        <f t="shared" si="50"/>
        <v>0</v>
      </c>
      <c r="P155" s="45" t="e">
        <f t="shared" si="46"/>
        <v>#DIV/0!</v>
      </c>
      <c r="Q155" s="45" t="e">
        <f t="shared" si="47"/>
        <v>#DIV/0!</v>
      </c>
      <c r="R155" s="1" t="e">
        <f t="shared" si="41"/>
        <v>#DIV/0!</v>
      </c>
      <c r="S155" s="1" t="e">
        <f t="shared" si="42"/>
        <v>#DIV/0!</v>
      </c>
      <c r="T155" s="1" t="e">
        <f t="shared" si="48"/>
        <v>#DIV/0!</v>
      </c>
      <c r="U155" s="61" t="e">
        <f t="shared" si="43"/>
        <v>#DIV/0!</v>
      </c>
      <c r="V155" s="45" t="e">
        <f t="shared" si="44"/>
        <v>#DIV/0!</v>
      </c>
      <c r="W155" s="1" t="e">
        <f t="shared" si="49"/>
        <v>#DIV/0!</v>
      </c>
    </row>
    <row r="156" spans="1:23" x14ac:dyDescent="0.35">
      <c r="A156" s="1">
        <f>CALC_HC_SERV!A156</f>
        <v>155</v>
      </c>
      <c r="B156" s="1" t="str">
        <f>CALC_HC_SERV!B156</f>
        <v>Transport de residus no perillosos</v>
      </c>
      <c r="C156" s="1" t="str">
        <f>CALC_HC_SERV!C156</f>
        <v>Transport de residus no perillosos Pneumàtics fins a 0</v>
      </c>
      <c r="D156" s="1" t="str">
        <f>CALC_HC_SERV!D156</f>
        <v>Transport de residus no perillosos</v>
      </c>
      <c r="E156" s="1">
        <f>CALC_HC_SERV!E156</f>
        <v>0</v>
      </c>
      <c r="F156" s="38">
        <f>CALC_HC_SERV!F156</f>
        <v>0</v>
      </c>
      <c r="G156" s="50" t="e">
        <f t="shared" si="52"/>
        <v>#DIV/0!</v>
      </c>
      <c r="H156" s="45" t="e">
        <f>IF(K156=TEXTOS!$H$3,0,IF(F156&gt;0,F156,E156))*G156</f>
        <v>#DIV/0!</v>
      </c>
      <c r="I156" s="1">
        <f>CALC_HC_SERV!I156</f>
        <v>0.21259241370000001</v>
      </c>
      <c r="J156" s="45" t="e">
        <f t="shared" si="45"/>
        <v>#DIV/0!</v>
      </c>
      <c r="K156" s="1" t="str">
        <f>CALC_HC_SERV!K156</f>
        <v>SI</v>
      </c>
      <c r="L156" s="1" t="str">
        <f>CALC_HC_SERV!L156</f>
        <v>TRN</v>
      </c>
      <c r="M156" s="1" t="str">
        <f>CALC_HC_SERV!M156</f>
        <v>Producció</v>
      </c>
      <c r="N156" s="48">
        <v>1</v>
      </c>
      <c r="O156" s="48">
        <f t="shared" si="50"/>
        <v>0</v>
      </c>
      <c r="P156" s="45" t="e">
        <f t="shared" si="46"/>
        <v>#DIV/0!</v>
      </c>
      <c r="Q156" s="45" t="e">
        <f t="shared" si="47"/>
        <v>#DIV/0!</v>
      </c>
      <c r="R156" s="1" t="e">
        <f t="shared" si="41"/>
        <v>#DIV/0!</v>
      </c>
      <c r="S156" s="1" t="e">
        <f t="shared" si="42"/>
        <v>#DIV/0!</v>
      </c>
      <c r="T156" s="1" t="e">
        <f t="shared" si="48"/>
        <v>#DIV/0!</v>
      </c>
      <c r="U156" s="61" t="e">
        <f t="shared" si="43"/>
        <v>#DIV/0!</v>
      </c>
      <c r="V156" s="45" t="e">
        <f t="shared" si="44"/>
        <v>#DIV/0!</v>
      </c>
      <c r="W156" s="1" t="e">
        <f t="shared" si="49"/>
        <v>#DIV/0!</v>
      </c>
    </row>
    <row r="157" spans="1:23" x14ac:dyDescent="0.35">
      <c r="A157" s="1">
        <f>CALC_HC_SERV!A157</f>
        <v>156</v>
      </c>
      <c r="B157" s="1" t="str">
        <f>CALC_HC_SERV!B157</f>
        <v>Transport de residus no perillosos</v>
      </c>
      <c r="C157" s="1" t="str">
        <f>CALC_HC_SERV!C157</f>
        <v>Transport de residus no perillosos Plàstics fins a 0</v>
      </c>
      <c r="D157" s="1" t="str">
        <f>CALC_HC_SERV!D157</f>
        <v>Transport de residus no perillosos</v>
      </c>
      <c r="E157" s="1">
        <f>CALC_HC_SERV!E157</f>
        <v>0</v>
      </c>
      <c r="F157" s="38">
        <f>CALC_HC_SERV!F157</f>
        <v>0</v>
      </c>
      <c r="G157" s="50" t="e">
        <f t="shared" si="52"/>
        <v>#DIV/0!</v>
      </c>
      <c r="H157" s="45" t="e">
        <f>IF(K157=TEXTOS!$H$3,0,IF(F157&gt;0,F157,E157))*G157</f>
        <v>#DIV/0!</v>
      </c>
      <c r="I157" s="1">
        <f>CALC_HC_SERV!I157</f>
        <v>0.21259241370000001</v>
      </c>
      <c r="J157" s="45" t="e">
        <f t="shared" si="45"/>
        <v>#DIV/0!</v>
      </c>
      <c r="K157" s="1" t="str">
        <f>CALC_HC_SERV!K157</f>
        <v>SI</v>
      </c>
      <c r="L157" s="1" t="str">
        <f>CALC_HC_SERV!L157</f>
        <v>TRN</v>
      </c>
      <c r="M157" s="1" t="str">
        <f>CALC_HC_SERV!M157</f>
        <v>Producció</v>
      </c>
      <c r="N157" s="48">
        <v>1</v>
      </c>
      <c r="O157" s="48">
        <f t="shared" si="50"/>
        <v>0</v>
      </c>
      <c r="P157" s="45" t="e">
        <f t="shared" si="46"/>
        <v>#DIV/0!</v>
      </c>
      <c r="Q157" s="45" t="e">
        <f t="shared" si="47"/>
        <v>#DIV/0!</v>
      </c>
      <c r="R157" s="1" t="e">
        <f t="shared" si="41"/>
        <v>#DIV/0!</v>
      </c>
      <c r="S157" s="1" t="e">
        <f t="shared" si="42"/>
        <v>#DIV/0!</v>
      </c>
      <c r="T157" s="1" t="e">
        <f t="shared" si="48"/>
        <v>#DIV/0!</v>
      </c>
      <c r="U157" s="61" t="e">
        <f t="shared" si="43"/>
        <v>#DIV/0!</v>
      </c>
      <c r="V157" s="45" t="e">
        <f t="shared" si="44"/>
        <v>#DIV/0!</v>
      </c>
      <c r="W157" s="1" t="e">
        <f t="shared" si="49"/>
        <v>#DIV/0!</v>
      </c>
    </row>
    <row r="158" spans="1:23" x14ac:dyDescent="0.35">
      <c r="A158" s="1">
        <f>CALC_HC_SERV!A158</f>
        <v>157</v>
      </c>
      <c r="B158" s="1" t="str">
        <f>CALC_HC_SERV!B158</f>
        <v>Transport de residus no perillosos</v>
      </c>
      <c r="C158" s="1" t="str">
        <f>CALC_HC_SERV!C158</f>
        <v>Transport de residus no perillosos Vidre fins a 0</v>
      </c>
      <c r="D158" s="1" t="str">
        <f>CALC_HC_SERV!D158</f>
        <v>Transport de residus no perillosos</v>
      </c>
      <c r="E158" s="1">
        <f>CALC_HC_SERV!E158</f>
        <v>0</v>
      </c>
      <c r="F158" s="38">
        <f>CALC_HC_SERV!F158</f>
        <v>0</v>
      </c>
      <c r="G158" s="50" t="e">
        <f t="shared" si="52"/>
        <v>#DIV/0!</v>
      </c>
      <c r="H158" s="45" t="e">
        <f>IF(K158=TEXTOS!$H$3,0,IF(F158&gt;0,F158,E158))*G158</f>
        <v>#DIV/0!</v>
      </c>
      <c r="I158" s="1">
        <f>CALC_HC_SERV!I158</f>
        <v>0.21259241370000001</v>
      </c>
      <c r="J158" s="45" t="e">
        <f t="shared" si="45"/>
        <v>#DIV/0!</v>
      </c>
      <c r="K158" s="1" t="str">
        <f>CALC_HC_SERV!K158</f>
        <v>SI</v>
      </c>
      <c r="L158" s="1" t="str">
        <f>CALC_HC_SERV!L158</f>
        <v>TRN</v>
      </c>
      <c r="M158" s="1" t="str">
        <f>CALC_HC_SERV!M158</f>
        <v>Producció</v>
      </c>
      <c r="N158" s="48">
        <v>1</v>
      </c>
      <c r="O158" s="48">
        <f t="shared" si="50"/>
        <v>0</v>
      </c>
      <c r="P158" s="45" t="e">
        <f t="shared" si="46"/>
        <v>#DIV/0!</v>
      </c>
      <c r="Q158" s="45" t="e">
        <f t="shared" si="47"/>
        <v>#DIV/0!</v>
      </c>
      <c r="R158" s="1" t="e">
        <f t="shared" si="41"/>
        <v>#DIV/0!</v>
      </c>
      <c r="S158" s="1" t="e">
        <f t="shared" si="42"/>
        <v>#DIV/0!</v>
      </c>
      <c r="T158" s="1" t="e">
        <f t="shared" si="48"/>
        <v>#DIV/0!</v>
      </c>
      <c r="U158" s="61" t="e">
        <f t="shared" si="43"/>
        <v>#DIV/0!</v>
      </c>
      <c r="V158" s="45" t="e">
        <f t="shared" si="44"/>
        <v>#DIV/0!</v>
      </c>
      <c r="W158" s="1" t="e">
        <f t="shared" si="49"/>
        <v>#DIV/0!</v>
      </c>
    </row>
    <row r="159" spans="1:23" x14ac:dyDescent="0.35">
      <c r="A159" s="1">
        <f>CALC_HC_SERV!A159</f>
        <v>158</v>
      </c>
      <c r="B159" s="1" t="str">
        <f>CALC_HC_SERV!B159</f>
        <v>Transport de residus no perillosos</v>
      </c>
      <c r="C159" s="1" t="str">
        <f>CALC_HC_SERV!C159</f>
        <v>Transport de residus no perillosos Banals (Fusta, cautxús i textil) fins a 0</v>
      </c>
      <c r="D159" s="1" t="str">
        <f>CALC_HC_SERV!D159</f>
        <v>Transport de residus no perillosos</v>
      </c>
      <c r="E159" s="1">
        <f>CALC_HC_SERV!E159</f>
        <v>0</v>
      </c>
      <c r="F159" s="38">
        <f>CALC_HC_SERV!F159</f>
        <v>0</v>
      </c>
      <c r="G159" s="50" t="e">
        <f t="shared" si="52"/>
        <v>#DIV/0!</v>
      </c>
      <c r="H159" s="45" t="e">
        <f>IF(K159=TEXTOS!$H$3,0,IF(F159&gt;0,F159,E159))*G159</f>
        <v>#DIV/0!</v>
      </c>
      <c r="I159" s="1">
        <f>CALC_HC_SERV!I159</f>
        <v>0.21259241370000001</v>
      </c>
      <c r="J159" s="45" t="e">
        <f t="shared" si="45"/>
        <v>#DIV/0!</v>
      </c>
      <c r="K159" s="1" t="str">
        <f>CALC_HC_SERV!K159</f>
        <v>SI</v>
      </c>
      <c r="L159" s="1" t="str">
        <f>CALC_HC_SERV!L159</f>
        <v>TRN</v>
      </c>
      <c r="M159" s="1" t="str">
        <f>CALC_HC_SERV!M159</f>
        <v>Producció</v>
      </c>
      <c r="N159" s="48">
        <v>1</v>
      </c>
      <c r="O159" s="48">
        <f t="shared" si="50"/>
        <v>0</v>
      </c>
      <c r="P159" s="45" t="e">
        <f t="shared" si="46"/>
        <v>#DIV/0!</v>
      </c>
      <c r="Q159" s="45" t="e">
        <f t="shared" si="47"/>
        <v>#DIV/0!</v>
      </c>
      <c r="R159" s="1" t="e">
        <f t="shared" si="41"/>
        <v>#DIV/0!</v>
      </c>
      <c r="S159" s="1" t="e">
        <f t="shared" si="42"/>
        <v>#DIV/0!</v>
      </c>
      <c r="T159" s="1" t="e">
        <f t="shared" si="48"/>
        <v>#DIV/0!</v>
      </c>
      <c r="U159" s="61" t="e">
        <f t="shared" si="43"/>
        <v>#DIV/0!</v>
      </c>
      <c r="V159" s="45" t="e">
        <f t="shared" si="44"/>
        <v>#DIV/0!</v>
      </c>
      <c r="W159" s="1" t="e">
        <f t="shared" si="49"/>
        <v>#DIV/0!</v>
      </c>
    </row>
    <row r="160" spans="1:23" x14ac:dyDescent="0.35">
      <c r="A160" s="1">
        <f>CALC_HC_SERV!A160</f>
        <v>159</v>
      </c>
      <c r="B160" s="1" t="str">
        <f>CALC_HC_SERV!B160</f>
        <v>Transport de residus no perillosos</v>
      </c>
      <c r="C160" s="1" t="str">
        <f>CALC_HC_SERV!C160</f>
        <v>Transport de residus no perillosos Residus d'oficina (paper, etc.) fins a 0</v>
      </c>
      <c r="D160" s="1" t="str">
        <f>CALC_HC_SERV!D160</f>
        <v>Transport de residus no perillosos</v>
      </c>
      <c r="E160" s="1">
        <f>CALC_HC_SERV!E160</f>
        <v>0</v>
      </c>
      <c r="F160" s="38">
        <f>CALC_HC_SERV!F160</f>
        <v>0</v>
      </c>
      <c r="G160" s="50" t="e">
        <f t="shared" si="38"/>
        <v>#DIV/0!</v>
      </c>
      <c r="H160" s="45" t="e">
        <f>IF(K160=TEXTOS!$H$3,0,IF(F160&gt;0,F160,E160))*G160</f>
        <v>#DIV/0!</v>
      </c>
      <c r="I160" s="1">
        <f>CALC_HC_SERV!I160</f>
        <v>0.21259241370000001</v>
      </c>
      <c r="J160" s="45" t="e">
        <f t="shared" si="45"/>
        <v>#DIV/0!</v>
      </c>
      <c r="K160" s="1" t="str">
        <f>CALC_HC_SERV!K160</f>
        <v>SI</v>
      </c>
      <c r="L160" s="1" t="str">
        <f>CALC_HC_SERV!L160</f>
        <v>TRN</v>
      </c>
      <c r="M160" s="1" t="str">
        <f>CALC_HC_SERV!M160</f>
        <v>Producció</v>
      </c>
      <c r="N160" s="48">
        <v>0</v>
      </c>
      <c r="O160" s="48">
        <v>0</v>
      </c>
      <c r="P160" s="45" t="e">
        <f t="shared" si="46"/>
        <v>#DIV/0!</v>
      </c>
      <c r="Q160" s="45" t="e">
        <f t="shared" si="47"/>
        <v>#DIV/0!</v>
      </c>
      <c r="R160" s="1" t="e">
        <f t="shared" si="41"/>
        <v>#DIV/0!</v>
      </c>
      <c r="S160" s="1" t="e">
        <f t="shared" si="42"/>
        <v>#DIV/0!</v>
      </c>
      <c r="T160" s="1" t="e">
        <f t="shared" si="48"/>
        <v>#DIV/0!</v>
      </c>
      <c r="U160" s="61" t="e">
        <f t="shared" si="43"/>
        <v>#DIV/0!</v>
      </c>
      <c r="V160" s="45" t="e">
        <f t="shared" si="44"/>
        <v>#DIV/0!</v>
      </c>
      <c r="W160" s="1" t="e">
        <f t="shared" si="49"/>
        <v>#DIV/0!</v>
      </c>
    </row>
    <row r="161" spans="1:23" x14ac:dyDescent="0.35">
      <c r="A161" s="1">
        <f>CALC_HC_SERV!A161</f>
        <v>160</v>
      </c>
      <c r="B161" s="1" t="str">
        <f>CALC_HC_SERV!B161</f>
        <v>Transport de residus no perillosos</v>
      </c>
      <c r="C161" s="1" t="str">
        <f>CALC_HC_SERV!C161</f>
        <v>Transport de residus no perillosos RP RNP1 fins a 0</v>
      </c>
      <c r="D161" s="1" t="str">
        <f>CALC_HC_SERV!D161</f>
        <v>Transport de residus no perillosos</v>
      </c>
      <c r="E161" s="1">
        <f>CALC_HC_SERV!E161</f>
        <v>0</v>
      </c>
      <c r="F161" s="38">
        <f>CALC_HC_SERV!F161</f>
        <v>0</v>
      </c>
      <c r="G161" s="50" t="e">
        <f t="shared" si="52"/>
        <v>#DIV/0!</v>
      </c>
      <c r="H161" s="45" t="e">
        <f>IF(K161=TEXTOS!$H$3,0,IF(F161&gt;0,F161,E161))*G161</f>
        <v>#DIV/0!</v>
      </c>
      <c r="I161" s="1">
        <f>CALC_HC_SERV!I161</f>
        <v>0.21259241370000001</v>
      </c>
      <c r="J161" s="45" t="e">
        <f t="shared" si="45"/>
        <v>#DIV/0!</v>
      </c>
      <c r="K161" s="1" t="str">
        <f>CALC_HC_SERV!K161</f>
        <v>SI</v>
      </c>
      <c r="L161" s="1" t="str">
        <f>CALC_HC_SERV!L161</f>
        <v>TRN</v>
      </c>
      <c r="M161" s="1" t="str">
        <f>CALC_HC_SERV!M161</f>
        <v>Producció</v>
      </c>
      <c r="N161" s="48">
        <v>1</v>
      </c>
      <c r="O161" s="48">
        <f t="shared" si="50"/>
        <v>0</v>
      </c>
      <c r="P161" s="45" t="e">
        <f t="shared" si="46"/>
        <v>#DIV/0!</v>
      </c>
      <c r="Q161" s="45" t="e">
        <f t="shared" si="47"/>
        <v>#DIV/0!</v>
      </c>
      <c r="R161" s="1" t="e">
        <f t="shared" si="41"/>
        <v>#DIV/0!</v>
      </c>
      <c r="S161" s="1" t="e">
        <f t="shared" si="42"/>
        <v>#DIV/0!</v>
      </c>
      <c r="T161" s="1" t="e">
        <f t="shared" si="48"/>
        <v>#DIV/0!</v>
      </c>
      <c r="U161" s="61" t="e">
        <f t="shared" si="43"/>
        <v>#DIV/0!</v>
      </c>
      <c r="V161" s="45" t="e">
        <f t="shared" si="44"/>
        <v>#DIV/0!</v>
      </c>
      <c r="W161" s="1" t="e">
        <f t="shared" si="49"/>
        <v>#DIV/0!</v>
      </c>
    </row>
    <row r="162" spans="1:23" x14ac:dyDescent="0.35">
      <c r="A162" s="1">
        <f>CALC_HC_SERV!A162</f>
        <v>161</v>
      </c>
      <c r="B162" s="1" t="str">
        <f>CALC_HC_SERV!B162</f>
        <v>Transport de residus no perillosos</v>
      </c>
      <c r="C162" s="1" t="str">
        <f>CALC_HC_SERV!C162</f>
        <v>Transport de residus no perillosos RP  fins a 0</v>
      </c>
      <c r="D162" s="1" t="str">
        <f>CALC_HC_SERV!D162</f>
        <v>Transport de residus no perillosos</v>
      </c>
      <c r="E162" s="1">
        <f>CALC_HC_SERV!E162</f>
        <v>0</v>
      </c>
      <c r="F162" s="38">
        <f>CALC_HC_SERV!F162</f>
        <v>0</v>
      </c>
      <c r="G162" s="50" t="e">
        <f t="shared" si="52"/>
        <v>#DIV/0!</v>
      </c>
      <c r="H162" s="45" t="e">
        <f>IF(K162=TEXTOS!$H$3,0,IF(F162&gt;0,F162,E162))*G162</f>
        <v>#DIV/0!</v>
      </c>
      <c r="I162" s="1">
        <f>CALC_HC_SERV!I162</f>
        <v>0.21259241370000001</v>
      </c>
      <c r="J162" s="45" t="e">
        <f t="shared" si="45"/>
        <v>#DIV/0!</v>
      </c>
      <c r="K162" s="1" t="str">
        <f>CALC_HC_SERV!K162</f>
        <v>SI</v>
      </c>
      <c r="L162" s="1" t="str">
        <f>CALC_HC_SERV!L162</f>
        <v>TRN</v>
      </c>
      <c r="M162" s="1" t="str">
        <f>CALC_HC_SERV!M162</f>
        <v>Producció</v>
      </c>
      <c r="N162" s="48">
        <v>1</v>
      </c>
      <c r="O162" s="48">
        <f t="shared" si="50"/>
        <v>0</v>
      </c>
      <c r="P162" s="45" t="e">
        <f t="shared" si="46"/>
        <v>#DIV/0!</v>
      </c>
      <c r="Q162" s="45" t="e">
        <f t="shared" si="47"/>
        <v>#DIV/0!</v>
      </c>
      <c r="R162" s="1" t="e">
        <f t="shared" ref="R162:R184" si="53">P162/$C$407</f>
        <v>#DIV/0!</v>
      </c>
      <c r="S162" s="1" t="e">
        <f t="shared" ref="S162:S184" si="54">Q162/$C$406</f>
        <v>#DIV/0!</v>
      </c>
      <c r="T162" s="1" t="e">
        <f t="shared" si="48"/>
        <v>#DIV/0!</v>
      </c>
      <c r="U162" s="61" t="e">
        <f t="shared" ref="U162:U184" si="55">$F$416*T162</f>
        <v>#DIV/0!</v>
      </c>
      <c r="V162" s="45" t="e">
        <f t="shared" si="44"/>
        <v>#DIV/0!</v>
      </c>
      <c r="W162" s="1" t="e">
        <f t="shared" si="49"/>
        <v>#DIV/0!</v>
      </c>
    </row>
    <row r="163" spans="1:23" x14ac:dyDescent="0.35">
      <c r="A163" s="1">
        <f>CALC_HC_SERV!A163</f>
        <v>162</v>
      </c>
      <c r="B163" s="1" t="str">
        <f>CALC_HC_SERV!B163</f>
        <v>Transport de residus no perillosos</v>
      </c>
      <c r="C163" s="1" t="str">
        <f>CALC_HC_SERV!C163</f>
        <v>Transport de residus no perillosos RP RNP3 fins a 0</v>
      </c>
      <c r="D163" s="1" t="str">
        <f>CALC_HC_SERV!D163</f>
        <v>Transport de residus no perillosos</v>
      </c>
      <c r="E163" s="1">
        <f>CALC_HC_SERV!E163</f>
        <v>0</v>
      </c>
      <c r="F163" s="38">
        <f>CALC_HC_SERV!F163</f>
        <v>0</v>
      </c>
      <c r="G163" s="50" t="e">
        <f t="shared" si="52"/>
        <v>#DIV/0!</v>
      </c>
      <c r="H163" s="45" t="e">
        <f>IF(K163=TEXTOS!$H$3,0,IF(F163&gt;0,F163,E163))*G163</f>
        <v>#DIV/0!</v>
      </c>
      <c r="I163" s="1">
        <f>CALC_HC_SERV!I163</f>
        <v>0.21259241370000001</v>
      </c>
      <c r="J163" s="45" t="e">
        <f t="shared" si="45"/>
        <v>#DIV/0!</v>
      </c>
      <c r="K163" s="1" t="str">
        <f>CALC_HC_SERV!K163</f>
        <v>SI</v>
      </c>
      <c r="L163" s="1" t="str">
        <f>CALC_HC_SERV!L163</f>
        <v>TRN</v>
      </c>
      <c r="M163" s="1" t="str">
        <f>CALC_HC_SERV!M163</f>
        <v>Producció</v>
      </c>
      <c r="N163" s="48">
        <v>1</v>
      </c>
      <c r="O163" s="48">
        <f t="shared" si="50"/>
        <v>0</v>
      </c>
      <c r="P163" s="45" t="e">
        <f t="shared" si="46"/>
        <v>#DIV/0!</v>
      </c>
      <c r="Q163" s="45" t="e">
        <f t="shared" si="47"/>
        <v>#DIV/0!</v>
      </c>
      <c r="R163" s="1" t="e">
        <f t="shared" si="53"/>
        <v>#DIV/0!</v>
      </c>
      <c r="S163" s="1" t="e">
        <f t="shared" si="54"/>
        <v>#DIV/0!</v>
      </c>
      <c r="T163" s="1" t="e">
        <f t="shared" si="48"/>
        <v>#DIV/0!</v>
      </c>
      <c r="U163" s="61" t="e">
        <f t="shared" si="55"/>
        <v>#DIV/0!</v>
      </c>
      <c r="V163" s="45" t="e">
        <f t="shared" si="44"/>
        <v>#DIV/0!</v>
      </c>
      <c r="W163" s="1" t="e">
        <f t="shared" si="49"/>
        <v>#DIV/0!</v>
      </c>
    </row>
    <row r="164" spans="1:23" x14ac:dyDescent="0.35">
      <c r="A164" s="1">
        <f>CALC_HC_SERV!A164</f>
        <v>163</v>
      </c>
      <c r="B164" s="1" t="str">
        <f>CALC_HC_SERV!B164</f>
        <v>Transport de residus no perillosos</v>
      </c>
      <c r="C164" s="1" t="str">
        <f>CALC_HC_SERV!C164</f>
        <v>Transport de residus no perillosos RP RNP4 fins a 0</v>
      </c>
      <c r="D164" s="1" t="str">
        <f>CALC_HC_SERV!D164</f>
        <v>Transport de residus no perillosos</v>
      </c>
      <c r="E164" s="1">
        <f>CALC_HC_SERV!E164</f>
        <v>0</v>
      </c>
      <c r="F164" s="38">
        <f>CALC_HC_SERV!F164</f>
        <v>0</v>
      </c>
      <c r="G164" s="50" t="e">
        <f t="shared" si="52"/>
        <v>#DIV/0!</v>
      </c>
      <c r="H164" s="45" t="e">
        <f>IF(K164=TEXTOS!$H$3,0,IF(F164&gt;0,F164,E164))*G164</f>
        <v>#DIV/0!</v>
      </c>
      <c r="I164" s="1">
        <f>CALC_HC_SERV!I164</f>
        <v>0.21259241370000001</v>
      </c>
      <c r="J164" s="45" t="e">
        <f t="shared" si="45"/>
        <v>#DIV/0!</v>
      </c>
      <c r="K164" s="1" t="str">
        <f>CALC_HC_SERV!K164</f>
        <v>SI</v>
      </c>
      <c r="L164" s="1" t="str">
        <f>CALC_HC_SERV!L164</f>
        <v>TRN</v>
      </c>
      <c r="M164" s="1" t="str">
        <f>CALC_HC_SERV!M164</f>
        <v>Producció</v>
      </c>
      <c r="N164" s="48">
        <v>1</v>
      </c>
      <c r="O164" s="48">
        <f t="shared" si="50"/>
        <v>0</v>
      </c>
      <c r="P164" s="45" t="e">
        <f t="shared" si="46"/>
        <v>#DIV/0!</v>
      </c>
      <c r="Q164" s="45" t="e">
        <f t="shared" si="47"/>
        <v>#DIV/0!</v>
      </c>
      <c r="R164" s="1" t="e">
        <f t="shared" si="53"/>
        <v>#DIV/0!</v>
      </c>
      <c r="S164" s="1" t="e">
        <f t="shared" si="54"/>
        <v>#DIV/0!</v>
      </c>
      <c r="T164" s="1" t="e">
        <f t="shared" si="48"/>
        <v>#DIV/0!</v>
      </c>
      <c r="U164" s="61" t="e">
        <f t="shared" si="55"/>
        <v>#DIV/0!</v>
      </c>
      <c r="V164" s="45" t="e">
        <f t="shared" si="44"/>
        <v>#DIV/0!</v>
      </c>
      <c r="W164" s="1" t="e">
        <f t="shared" si="49"/>
        <v>#DIV/0!</v>
      </c>
    </row>
    <row r="165" spans="1:23" x14ac:dyDescent="0.35">
      <c r="A165" s="1">
        <f>CALC_HC_SERV!A165</f>
        <v>164</v>
      </c>
      <c r="B165" s="1" t="str">
        <f>CALC_HC_SERV!B165</f>
        <v>Transport de peces recuperades</v>
      </c>
      <c r="C165" s="1" t="str">
        <f>CALC_HC_SERV!C165</f>
        <v>Transport de peces recuperades 0 fins a 0</v>
      </c>
      <c r="D165" s="1" t="str">
        <f>CALC_HC_SERV!D165</f>
        <v>Transport de peces recuperades</v>
      </c>
      <c r="E165" s="1">
        <f>CALC_HC_SERV!E165</f>
        <v>0</v>
      </c>
      <c r="F165" s="38">
        <f>CALC_HC_SERV!F165</f>
        <v>0</v>
      </c>
      <c r="G165" s="50" t="e">
        <f>$D$307</f>
        <v>#DIV/0!</v>
      </c>
      <c r="H165" s="45" t="e">
        <f>IF(K165=TEXTOS!$H$3,0,IF(F165&gt;0,F165,E165))*G165</f>
        <v>#DIV/0!</v>
      </c>
      <c r="I165" s="1">
        <f>CALC_HC_SERV!I165</f>
        <v>0.50650310759999995</v>
      </c>
      <c r="J165" s="45" t="e">
        <f t="shared" si="45"/>
        <v>#DIV/0!</v>
      </c>
      <c r="K165" s="1" t="str">
        <f>CALC_HC_SERV!K165</f>
        <v>NO</v>
      </c>
      <c r="L165" s="1" t="str">
        <f>CALC_HC_SERV!L165</f>
        <v>TPR</v>
      </c>
      <c r="M165" s="1" t="str">
        <f>CALC_HC_SERV!M165</f>
        <v>Transports Aigües Avall (Peces Recuperades)</v>
      </c>
      <c r="N165" s="48">
        <v>0</v>
      </c>
      <c r="O165" s="48">
        <v>0</v>
      </c>
      <c r="P165" s="45" t="e">
        <f t="shared" si="46"/>
        <v>#DIV/0!</v>
      </c>
      <c r="Q165" s="45" t="e">
        <f t="shared" si="47"/>
        <v>#DIV/0!</v>
      </c>
      <c r="R165" s="1" t="e">
        <f t="shared" si="53"/>
        <v>#DIV/0!</v>
      </c>
      <c r="S165" s="1" t="e">
        <f t="shared" si="54"/>
        <v>#DIV/0!</v>
      </c>
      <c r="T165" s="1" t="e">
        <f t="shared" si="48"/>
        <v>#DIV/0!</v>
      </c>
      <c r="U165" s="61" t="e">
        <f t="shared" si="55"/>
        <v>#DIV/0!</v>
      </c>
      <c r="V165" s="45" t="e">
        <f t="shared" si="44"/>
        <v>#DIV/0!</v>
      </c>
      <c r="W165" s="1" t="e">
        <f t="shared" si="49"/>
        <v>#DIV/0!</v>
      </c>
    </row>
    <row r="166" spans="1:23" x14ac:dyDescent="0.35">
      <c r="A166" s="1">
        <f>CALC_HC_SERV!A166</f>
        <v>165</v>
      </c>
      <c r="B166" s="1" t="str">
        <f>CALC_HC_SERV!B166</f>
        <v>Transport de peces recuperades</v>
      </c>
      <c r="C166" s="1" t="str">
        <f>CALC_HC_SERV!C166</f>
        <v>Transport de peces recuperades 0 fins a 0</v>
      </c>
      <c r="D166" s="1" t="str">
        <f>CALC_HC_SERV!D166</f>
        <v>Transport de peces recuperades</v>
      </c>
      <c r="E166" s="1">
        <f>CALC_HC_SERV!E166</f>
        <v>0</v>
      </c>
      <c r="F166" s="38">
        <f>CALC_HC_SERV!F166</f>
        <v>0</v>
      </c>
      <c r="G166" s="50" t="e">
        <f t="shared" ref="G166:G184" si="56">$D$307</f>
        <v>#DIV/0!</v>
      </c>
      <c r="H166" s="45" t="e">
        <f>IF(K166=TEXTOS!$H$3,0,IF(F166&gt;0,F166,E166))*G166</f>
        <v>#DIV/0!</v>
      </c>
      <c r="I166" s="1">
        <f>CALC_HC_SERV!I166</f>
        <v>0.50650310759999995</v>
      </c>
      <c r="J166" s="45" t="e">
        <f t="shared" si="45"/>
        <v>#DIV/0!</v>
      </c>
      <c r="K166" s="1" t="str">
        <f>CALC_HC_SERV!K166</f>
        <v>NO</v>
      </c>
      <c r="L166" s="1" t="str">
        <f>CALC_HC_SERV!L166</f>
        <v>TPR</v>
      </c>
      <c r="M166" s="1" t="str">
        <f>CALC_HC_SERV!M166</f>
        <v>Transports Aigües Avall (Peces Recuperades)</v>
      </c>
      <c r="N166" s="48">
        <v>0</v>
      </c>
      <c r="O166" s="48">
        <v>0</v>
      </c>
      <c r="P166" s="45" t="e">
        <f t="shared" si="46"/>
        <v>#DIV/0!</v>
      </c>
      <c r="Q166" s="45" t="e">
        <f t="shared" si="47"/>
        <v>#DIV/0!</v>
      </c>
      <c r="R166" s="1" t="e">
        <f t="shared" si="53"/>
        <v>#DIV/0!</v>
      </c>
      <c r="S166" s="1" t="e">
        <f t="shared" si="54"/>
        <v>#DIV/0!</v>
      </c>
      <c r="T166" s="1" t="e">
        <f t="shared" si="48"/>
        <v>#DIV/0!</v>
      </c>
      <c r="U166" s="61" t="e">
        <f t="shared" si="55"/>
        <v>#DIV/0!</v>
      </c>
      <c r="V166" s="45" t="e">
        <f t="shared" si="44"/>
        <v>#DIV/0!</v>
      </c>
      <c r="W166" s="1" t="e">
        <f t="shared" si="49"/>
        <v>#DIV/0!</v>
      </c>
    </row>
    <row r="167" spans="1:23" x14ac:dyDescent="0.35">
      <c r="A167" s="1">
        <f>CALC_HC_SERV!A167</f>
        <v>166</v>
      </c>
      <c r="B167" s="1" t="str">
        <f>CALC_HC_SERV!B167</f>
        <v>Transport de peces recuperades</v>
      </c>
      <c r="C167" s="1" t="str">
        <f>CALC_HC_SERV!C167</f>
        <v>Transport de peces recuperades 0 fins a 0</v>
      </c>
      <c r="D167" s="1" t="str">
        <f>CALC_HC_SERV!D167</f>
        <v>Transport de peces recuperades</v>
      </c>
      <c r="E167" s="1">
        <f>CALC_HC_SERV!E167</f>
        <v>0</v>
      </c>
      <c r="F167" s="38">
        <f>CALC_HC_SERV!F167</f>
        <v>0</v>
      </c>
      <c r="G167" s="50" t="e">
        <f t="shared" si="56"/>
        <v>#DIV/0!</v>
      </c>
      <c r="H167" s="45" t="e">
        <f>IF(K167=TEXTOS!$H$3,0,IF(F167&gt;0,F167,E167))*G167</f>
        <v>#DIV/0!</v>
      </c>
      <c r="I167" s="1">
        <f>CALC_HC_SERV!I167</f>
        <v>0.50650310759999995</v>
      </c>
      <c r="J167" s="45" t="e">
        <f t="shared" si="45"/>
        <v>#DIV/0!</v>
      </c>
      <c r="K167" s="1" t="str">
        <f>CALC_HC_SERV!K167</f>
        <v>NO</v>
      </c>
      <c r="L167" s="1" t="str">
        <f>CALC_HC_SERV!L167</f>
        <v>TPR</v>
      </c>
      <c r="M167" s="1" t="str">
        <f>CALC_HC_SERV!M167</f>
        <v>Transports Aigües Avall (Peces Recuperades)</v>
      </c>
      <c r="N167" s="48">
        <v>0</v>
      </c>
      <c r="O167" s="48">
        <v>0</v>
      </c>
      <c r="P167" s="45" t="e">
        <f t="shared" si="46"/>
        <v>#DIV/0!</v>
      </c>
      <c r="Q167" s="45" t="e">
        <f t="shared" si="47"/>
        <v>#DIV/0!</v>
      </c>
      <c r="R167" s="1" t="e">
        <f t="shared" si="53"/>
        <v>#DIV/0!</v>
      </c>
      <c r="S167" s="1" t="e">
        <f t="shared" si="54"/>
        <v>#DIV/0!</v>
      </c>
      <c r="T167" s="1" t="e">
        <f t="shared" si="48"/>
        <v>#DIV/0!</v>
      </c>
      <c r="U167" s="61" t="e">
        <f t="shared" si="55"/>
        <v>#DIV/0!</v>
      </c>
      <c r="V167" s="45" t="e">
        <f t="shared" si="44"/>
        <v>#DIV/0!</v>
      </c>
      <c r="W167" s="1" t="e">
        <f t="shared" si="49"/>
        <v>#DIV/0!</v>
      </c>
    </row>
    <row r="168" spans="1:23" x14ac:dyDescent="0.35">
      <c r="A168" s="1">
        <f>CALC_HC_SERV!A168</f>
        <v>167</v>
      </c>
      <c r="B168" s="1" t="str">
        <f>CALC_HC_SERV!B168</f>
        <v>Transport de peces recuperades</v>
      </c>
      <c r="C168" s="1" t="str">
        <f>CALC_HC_SERV!C168</f>
        <v>Transport de peces recuperades 0 fins a 0</v>
      </c>
      <c r="D168" s="1" t="str">
        <f>CALC_HC_SERV!D168</f>
        <v>Transport de peces recuperades</v>
      </c>
      <c r="E168" s="1">
        <f>CALC_HC_SERV!E168</f>
        <v>0</v>
      </c>
      <c r="F168" s="38">
        <f>CALC_HC_SERV!F168</f>
        <v>0</v>
      </c>
      <c r="G168" s="50" t="e">
        <f t="shared" si="56"/>
        <v>#DIV/0!</v>
      </c>
      <c r="H168" s="45" t="e">
        <f>IF(K168=TEXTOS!$H$3,0,IF(F168&gt;0,F168,E168))*G168</f>
        <v>#DIV/0!</v>
      </c>
      <c r="I168" s="1">
        <f>CALC_HC_SERV!I168</f>
        <v>0.50650310759999995</v>
      </c>
      <c r="J168" s="45" t="e">
        <f t="shared" si="45"/>
        <v>#DIV/0!</v>
      </c>
      <c r="K168" s="1" t="str">
        <f>CALC_HC_SERV!K168</f>
        <v>NO</v>
      </c>
      <c r="L168" s="1" t="str">
        <f>CALC_HC_SERV!L168</f>
        <v>TPR</v>
      </c>
      <c r="M168" s="1" t="str">
        <f>CALC_HC_SERV!M168</f>
        <v>Transports Aigües Avall (Peces Recuperades)</v>
      </c>
      <c r="N168" s="48">
        <v>0</v>
      </c>
      <c r="O168" s="48">
        <v>0</v>
      </c>
      <c r="P168" s="45" t="e">
        <f t="shared" si="46"/>
        <v>#DIV/0!</v>
      </c>
      <c r="Q168" s="45" t="e">
        <f t="shared" si="47"/>
        <v>#DIV/0!</v>
      </c>
      <c r="R168" s="1" t="e">
        <f t="shared" si="53"/>
        <v>#DIV/0!</v>
      </c>
      <c r="S168" s="1" t="e">
        <f t="shared" si="54"/>
        <v>#DIV/0!</v>
      </c>
      <c r="T168" s="1" t="e">
        <f t="shared" si="48"/>
        <v>#DIV/0!</v>
      </c>
      <c r="U168" s="61" t="e">
        <f t="shared" si="55"/>
        <v>#DIV/0!</v>
      </c>
      <c r="V168" s="45" t="e">
        <f t="shared" si="44"/>
        <v>#DIV/0!</v>
      </c>
      <c r="W168" s="1" t="e">
        <f t="shared" si="49"/>
        <v>#DIV/0!</v>
      </c>
    </row>
    <row r="169" spans="1:23" x14ac:dyDescent="0.35">
      <c r="A169" s="1">
        <f>CALC_HC_SERV!A169</f>
        <v>168</v>
      </c>
      <c r="B169" s="1" t="str">
        <f>CALC_HC_SERV!B169</f>
        <v>Transport de peces recuperades</v>
      </c>
      <c r="C169" s="1" t="str">
        <f>CALC_HC_SERV!C169</f>
        <v>Transport de peces recuperades 0 fins a 0</v>
      </c>
      <c r="D169" s="1" t="str">
        <f>CALC_HC_SERV!D169</f>
        <v>Transport de peces recuperades</v>
      </c>
      <c r="E169" s="1">
        <f>CALC_HC_SERV!E169</f>
        <v>0</v>
      </c>
      <c r="F169" s="38">
        <f>CALC_HC_SERV!F169</f>
        <v>0</v>
      </c>
      <c r="G169" s="50" t="e">
        <f t="shared" si="56"/>
        <v>#DIV/0!</v>
      </c>
      <c r="H169" s="45" t="e">
        <f>IF(K169=TEXTOS!$H$3,0,IF(F169&gt;0,F169,E169))*G169</f>
        <v>#DIV/0!</v>
      </c>
      <c r="I169" s="1">
        <f>CALC_HC_SERV!I169</f>
        <v>0.50650310759999995</v>
      </c>
      <c r="J169" s="45" t="e">
        <f t="shared" si="45"/>
        <v>#DIV/0!</v>
      </c>
      <c r="K169" s="1" t="str">
        <f>CALC_HC_SERV!K169</f>
        <v>NO</v>
      </c>
      <c r="L169" s="1" t="str">
        <f>CALC_HC_SERV!L169</f>
        <v>TPR</v>
      </c>
      <c r="M169" s="1" t="str">
        <f>CALC_HC_SERV!M169</f>
        <v>Transports Aigües Avall (Peces Recuperades)</v>
      </c>
      <c r="N169" s="48">
        <v>0</v>
      </c>
      <c r="O169" s="48">
        <v>0</v>
      </c>
      <c r="P169" s="45" t="e">
        <f t="shared" si="46"/>
        <v>#DIV/0!</v>
      </c>
      <c r="Q169" s="45" t="e">
        <f t="shared" si="47"/>
        <v>#DIV/0!</v>
      </c>
      <c r="R169" s="1" t="e">
        <f t="shared" si="53"/>
        <v>#DIV/0!</v>
      </c>
      <c r="S169" s="1" t="e">
        <f t="shared" si="54"/>
        <v>#DIV/0!</v>
      </c>
      <c r="T169" s="1" t="e">
        <f t="shared" si="48"/>
        <v>#DIV/0!</v>
      </c>
      <c r="U169" s="61" t="e">
        <f t="shared" si="55"/>
        <v>#DIV/0!</v>
      </c>
      <c r="V169" s="45" t="e">
        <f t="shared" si="44"/>
        <v>#DIV/0!</v>
      </c>
      <c r="W169" s="1" t="e">
        <f t="shared" si="49"/>
        <v>#DIV/0!</v>
      </c>
    </row>
    <row r="170" spans="1:23" x14ac:dyDescent="0.35">
      <c r="A170" s="1">
        <f>CALC_HC_SERV!A170</f>
        <v>169</v>
      </c>
      <c r="B170" s="1" t="str">
        <f>CALC_HC_SERV!B170</f>
        <v>Transport de peces recuperades</v>
      </c>
      <c r="C170" s="1" t="str">
        <f>CALC_HC_SERV!C170</f>
        <v>Transport de peces recuperades 0 fins a 0</v>
      </c>
      <c r="D170" s="1" t="str">
        <f>CALC_HC_SERV!D170</f>
        <v>Transport de peces recuperades</v>
      </c>
      <c r="E170" s="1">
        <f>CALC_HC_SERV!E170</f>
        <v>0</v>
      </c>
      <c r="F170" s="38">
        <f>CALC_HC_SERV!F170</f>
        <v>0</v>
      </c>
      <c r="G170" s="50" t="e">
        <f t="shared" si="56"/>
        <v>#DIV/0!</v>
      </c>
      <c r="H170" s="45" t="e">
        <f>IF(K170=TEXTOS!$H$3,0,IF(F170&gt;0,F170,E170))*G170</f>
        <v>#DIV/0!</v>
      </c>
      <c r="I170" s="1">
        <f>CALC_HC_SERV!I170</f>
        <v>0.50650310759999995</v>
      </c>
      <c r="J170" s="45" t="e">
        <f t="shared" si="45"/>
        <v>#DIV/0!</v>
      </c>
      <c r="K170" s="1" t="str">
        <f>CALC_HC_SERV!K170</f>
        <v>NO</v>
      </c>
      <c r="L170" s="1" t="str">
        <f>CALC_HC_SERV!L170</f>
        <v>TPR</v>
      </c>
      <c r="M170" s="1" t="str">
        <f>CALC_HC_SERV!M170</f>
        <v>Transports Aigües Avall (Peces Recuperades)</v>
      </c>
      <c r="N170" s="48">
        <v>0</v>
      </c>
      <c r="O170" s="48">
        <v>0</v>
      </c>
      <c r="P170" s="45" t="e">
        <f t="shared" si="46"/>
        <v>#DIV/0!</v>
      </c>
      <c r="Q170" s="45" t="e">
        <f t="shared" si="47"/>
        <v>#DIV/0!</v>
      </c>
      <c r="R170" s="1" t="e">
        <f t="shared" si="53"/>
        <v>#DIV/0!</v>
      </c>
      <c r="S170" s="1" t="e">
        <f t="shared" si="54"/>
        <v>#DIV/0!</v>
      </c>
      <c r="T170" s="1" t="e">
        <f t="shared" si="48"/>
        <v>#DIV/0!</v>
      </c>
      <c r="U170" s="61" t="e">
        <f t="shared" si="55"/>
        <v>#DIV/0!</v>
      </c>
      <c r="V170" s="45" t="e">
        <f t="shared" si="44"/>
        <v>#DIV/0!</v>
      </c>
      <c r="W170" s="1" t="e">
        <f t="shared" si="49"/>
        <v>#DIV/0!</v>
      </c>
    </row>
    <row r="171" spans="1:23" x14ac:dyDescent="0.35">
      <c r="A171" s="1">
        <f>CALC_HC_SERV!A171</f>
        <v>170</v>
      </c>
      <c r="B171" s="1" t="str">
        <f>CALC_HC_SERV!B171</f>
        <v>Transport de peces recuperades</v>
      </c>
      <c r="C171" s="1" t="str">
        <f>CALC_HC_SERV!C171</f>
        <v>Transport de peces recuperades 0 fins a 0</v>
      </c>
      <c r="D171" s="1" t="str">
        <f>CALC_HC_SERV!D171</f>
        <v>Transport de peces recuperades</v>
      </c>
      <c r="E171" s="1">
        <f>CALC_HC_SERV!E171</f>
        <v>0</v>
      </c>
      <c r="F171" s="38">
        <f>CALC_HC_SERV!F171</f>
        <v>0</v>
      </c>
      <c r="G171" s="50" t="e">
        <f t="shared" si="56"/>
        <v>#DIV/0!</v>
      </c>
      <c r="H171" s="45" t="e">
        <f>IF(K171=TEXTOS!$H$3,0,IF(F171&gt;0,F171,E171))*G171</f>
        <v>#DIV/0!</v>
      </c>
      <c r="I171" s="1">
        <f>CALC_HC_SERV!I171</f>
        <v>0.50650310759999995</v>
      </c>
      <c r="J171" s="45" t="e">
        <f t="shared" si="45"/>
        <v>#DIV/0!</v>
      </c>
      <c r="K171" s="1" t="str">
        <f>CALC_HC_SERV!K171</f>
        <v>NO</v>
      </c>
      <c r="L171" s="1" t="str">
        <f>CALC_HC_SERV!L171</f>
        <v>TPR</v>
      </c>
      <c r="M171" s="1" t="str">
        <f>CALC_HC_SERV!M171</f>
        <v>Transports Aigües Avall (Peces Recuperades)</v>
      </c>
      <c r="N171" s="48">
        <v>0</v>
      </c>
      <c r="O171" s="48">
        <v>0</v>
      </c>
      <c r="P171" s="45" t="e">
        <f t="shared" si="46"/>
        <v>#DIV/0!</v>
      </c>
      <c r="Q171" s="45" t="e">
        <f t="shared" si="47"/>
        <v>#DIV/0!</v>
      </c>
      <c r="R171" s="1" t="e">
        <f t="shared" si="53"/>
        <v>#DIV/0!</v>
      </c>
      <c r="S171" s="1" t="e">
        <f t="shared" si="54"/>
        <v>#DIV/0!</v>
      </c>
      <c r="T171" s="1" t="e">
        <f t="shared" si="48"/>
        <v>#DIV/0!</v>
      </c>
      <c r="U171" s="61" t="e">
        <f t="shared" si="55"/>
        <v>#DIV/0!</v>
      </c>
      <c r="V171" s="45" t="e">
        <f t="shared" si="44"/>
        <v>#DIV/0!</v>
      </c>
      <c r="W171" s="1" t="e">
        <f t="shared" si="49"/>
        <v>#DIV/0!</v>
      </c>
    </row>
    <row r="172" spans="1:23" x14ac:dyDescent="0.35">
      <c r="A172" s="1">
        <f>CALC_HC_SERV!A172</f>
        <v>171</v>
      </c>
      <c r="B172" s="1" t="str">
        <f>CALC_HC_SERV!B172</f>
        <v>Transport de peces recuperades</v>
      </c>
      <c r="C172" s="1" t="str">
        <f>CALC_HC_SERV!C172</f>
        <v>Transport de peces recuperades 0 fins a 0</v>
      </c>
      <c r="D172" s="1" t="str">
        <f>CALC_HC_SERV!D172</f>
        <v>Transport de peces recuperades</v>
      </c>
      <c r="E172" s="1">
        <f>CALC_HC_SERV!E172</f>
        <v>0</v>
      </c>
      <c r="F172" s="38">
        <f>CALC_HC_SERV!F172</f>
        <v>0</v>
      </c>
      <c r="G172" s="50" t="e">
        <f t="shared" si="56"/>
        <v>#DIV/0!</v>
      </c>
      <c r="H172" s="45" t="e">
        <f>IF(K172=TEXTOS!$H$3,0,IF(F172&gt;0,F172,E172))*G172</f>
        <v>#DIV/0!</v>
      </c>
      <c r="I172" s="1">
        <f>CALC_HC_SERV!I172</f>
        <v>0.50650310759999995</v>
      </c>
      <c r="J172" s="45" t="e">
        <f t="shared" si="45"/>
        <v>#DIV/0!</v>
      </c>
      <c r="K172" s="1" t="str">
        <f>CALC_HC_SERV!K172</f>
        <v>NO</v>
      </c>
      <c r="L172" s="1" t="str">
        <f>CALC_HC_SERV!L172</f>
        <v>TPR</v>
      </c>
      <c r="M172" s="1" t="str">
        <f>CALC_HC_SERV!M172</f>
        <v>Transports Aigües Avall (Peces Recuperades)</v>
      </c>
      <c r="N172" s="48">
        <v>0</v>
      </c>
      <c r="O172" s="48">
        <v>0</v>
      </c>
      <c r="P172" s="45" t="e">
        <f t="shared" si="46"/>
        <v>#DIV/0!</v>
      </c>
      <c r="Q172" s="45" t="e">
        <f t="shared" si="47"/>
        <v>#DIV/0!</v>
      </c>
      <c r="R172" s="1" t="e">
        <f t="shared" si="53"/>
        <v>#DIV/0!</v>
      </c>
      <c r="S172" s="1" t="e">
        <f t="shared" si="54"/>
        <v>#DIV/0!</v>
      </c>
      <c r="T172" s="1" t="e">
        <f t="shared" si="48"/>
        <v>#DIV/0!</v>
      </c>
      <c r="U172" s="61" t="e">
        <f t="shared" si="55"/>
        <v>#DIV/0!</v>
      </c>
      <c r="V172" s="45" t="e">
        <f t="shared" si="44"/>
        <v>#DIV/0!</v>
      </c>
      <c r="W172" s="1" t="e">
        <f t="shared" si="49"/>
        <v>#DIV/0!</v>
      </c>
    </row>
    <row r="173" spans="1:23" x14ac:dyDescent="0.35">
      <c r="A173" s="1">
        <f>CALC_HC_SERV!A173</f>
        <v>172</v>
      </c>
      <c r="B173" s="1" t="str">
        <f>CALC_HC_SERV!B173</f>
        <v>Transport de peces recuperades</v>
      </c>
      <c r="C173" s="1" t="str">
        <f>CALC_HC_SERV!C173</f>
        <v>Transport de peces recuperades 0 fins a 0</v>
      </c>
      <c r="D173" s="1" t="str">
        <f>CALC_HC_SERV!D173</f>
        <v>Transport de peces recuperades</v>
      </c>
      <c r="E173" s="1">
        <f>CALC_HC_SERV!E173</f>
        <v>0</v>
      </c>
      <c r="F173" s="38">
        <f>CALC_HC_SERV!F173</f>
        <v>0</v>
      </c>
      <c r="G173" s="50" t="e">
        <f t="shared" si="56"/>
        <v>#DIV/0!</v>
      </c>
      <c r="H173" s="45" t="e">
        <f>IF(K173=TEXTOS!$H$3,0,IF(F173&gt;0,F173,E173))*G173</f>
        <v>#DIV/0!</v>
      </c>
      <c r="I173" s="1">
        <f>CALC_HC_SERV!I173</f>
        <v>0.50650310759999995</v>
      </c>
      <c r="J173" s="45" t="e">
        <f t="shared" si="45"/>
        <v>#DIV/0!</v>
      </c>
      <c r="K173" s="1" t="str">
        <f>CALC_HC_SERV!K173</f>
        <v>NO</v>
      </c>
      <c r="L173" s="1" t="str">
        <f>CALC_HC_SERV!L173</f>
        <v>TPR</v>
      </c>
      <c r="M173" s="1" t="str">
        <f>CALC_HC_SERV!M173</f>
        <v>Transports Aigües Avall (Peces Recuperades)</v>
      </c>
      <c r="N173" s="48">
        <v>0</v>
      </c>
      <c r="O173" s="48">
        <v>0</v>
      </c>
      <c r="P173" s="45" t="e">
        <f t="shared" si="46"/>
        <v>#DIV/0!</v>
      </c>
      <c r="Q173" s="45" t="e">
        <f t="shared" si="47"/>
        <v>#DIV/0!</v>
      </c>
      <c r="R173" s="1" t="e">
        <f t="shared" si="53"/>
        <v>#DIV/0!</v>
      </c>
      <c r="S173" s="1" t="e">
        <f t="shared" si="54"/>
        <v>#DIV/0!</v>
      </c>
      <c r="T173" s="1" t="e">
        <f t="shared" si="48"/>
        <v>#DIV/0!</v>
      </c>
      <c r="U173" s="61" t="e">
        <f t="shared" si="55"/>
        <v>#DIV/0!</v>
      </c>
      <c r="V173" s="45" t="e">
        <f t="shared" si="44"/>
        <v>#DIV/0!</v>
      </c>
      <c r="W173" s="1" t="e">
        <f t="shared" si="49"/>
        <v>#DIV/0!</v>
      </c>
    </row>
    <row r="174" spans="1:23" x14ac:dyDescent="0.35">
      <c r="A174" s="1">
        <f>CALC_HC_SERV!A174</f>
        <v>173</v>
      </c>
      <c r="B174" s="1" t="str">
        <f>CALC_HC_SERV!B174</f>
        <v>Transport de peces recuperades</v>
      </c>
      <c r="C174" s="1" t="str">
        <f>CALC_HC_SERV!C174</f>
        <v>Transport de peces recuperades 0 fins a 0</v>
      </c>
      <c r="D174" s="1" t="str">
        <f>CALC_HC_SERV!D174</f>
        <v>Transport de peces recuperades</v>
      </c>
      <c r="E174" s="1">
        <f>CALC_HC_SERV!E174</f>
        <v>0</v>
      </c>
      <c r="F174" s="38">
        <f>CALC_HC_SERV!F174</f>
        <v>0</v>
      </c>
      <c r="G174" s="50" t="e">
        <f t="shared" si="56"/>
        <v>#DIV/0!</v>
      </c>
      <c r="H174" s="45" t="e">
        <f>IF(K174=TEXTOS!$H$3,0,IF(F174&gt;0,F174,E174))*G174</f>
        <v>#DIV/0!</v>
      </c>
      <c r="I174" s="1">
        <f>CALC_HC_SERV!I174</f>
        <v>0.50650310759999995</v>
      </c>
      <c r="J174" s="45" t="e">
        <f t="shared" si="45"/>
        <v>#DIV/0!</v>
      </c>
      <c r="K174" s="1" t="str">
        <f>CALC_HC_SERV!K174</f>
        <v>NO</v>
      </c>
      <c r="L174" s="1" t="str">
        <f>CALC_HC_SERV!L174</f>
        <v>TPR</v>
      </c>
      <c r="M174" s="1" t="str">
        <f>CALC_HC_SERV!M174</f>
        <v>Transports Aigües Avall (Peces Recuperades)</v>
      </c>
      <c r="N174" s="48">
        <v>0</v>
      </c>
      <c r="O174" s="48">
        <v>0</v>
      </c>
      <c r="P174" s="45" t="e">
        <f t="shared" si="46"/>
        <v>#DIV/0!</v>
      </c>
      <c r="Q174" s="45" t="e">
        <f t="shared" si="47"/>
        <v>#DIV/0!</v>
      </c>
      <c r="R174" s="1" t="e">
        <f t="shared" si="53"/>
        <v>#DIV/0!</v>
      </c>
      <c r="S174" s="1" t="e">
        <f t="shared" si="54"/>
        <v>#DIV/0!</v>
      </c>
      <c r="T174" s="1" t="e">
        <f t="shared" si="48"/>
        <v>#DIV/0!</v>
      </c>
      <c r="U174" s="61" t="e">
        <f t="shared" si="55"/>
        <v>#DIV/0!</v>
      </c>
      <c r="V174" s="45" t="e">
        <f t="shared" si="44"/>
        <v>#DIV/0!</v>
      </c>
      <c r="W174" s="1" t="e">
        <f t="shared" si="49"/>
        <v>#DIV/0!</v>
      </c>
    </row>
    <row r="175" spans="1:23" x14ac:dyDescent="0.35">
      <c r="A175" s="1">
        <f>CALC_HC_SERV!A175</f>
        <v>174</v>
      </c>
      <c r="B175" s="1" t="str">
        <f>CALC_HC_SERV!B175</f>
        <v>Transport de peces recuperades</v>
      </c>
      <c r="C175" s="1" t="str">
        <f>CALC_HC_SERV!C175</f>
        <v>Transport de peces recuperades 0 fins a 0</v>
      </c>
      <c r="D175" s="1" t="str">
        <f>CALC_HC_SERV!D175</f>
        <v>Transport de peces recuperades</v>
      </c>
      <c r="E175" s="1">
        <f>CALC_HC_SERV!E175</f>
        <v>0</v>
      </c>
      <c r="F175" s="38">
        <f>CALC_HC_SERV!F175</f>
        <v>0</v>
      </c>
      <c r="G175" s="50" t="e">
        <f t="shared" si="56"/>
        <v>#DIV/0!</v>
      </c>
      <c r="H175" s="45" t="e">
        <f>IF(K175=TEXTOS!$H$3,0,IF(F175&gt;0,F175,E175))*G175</f>
        <v>#DIV/0!</v>
      </c>
      <c r="I175" s="1">
        <f>CALC_HC_SERV!I175</f>
        <v>0.50650310759999995</v>
      </c>
      <c r="J175" s="45" t="e">
        <f t="shared" si="45"/>
        <v>#DIV/0!</v>
      </c>
      <c r="K175" s="1" t="str">
        <f>CALC_HC_SERV!K175</f>
        <v>NO</v>
      </c>
      <c r="L175" s="1" t="str">
        <f>CALC_HC_SERV!L175</f>
        <v>TPR</v>
      </c>
      <c r="M175" s="1" t="str">
        <f>CALC_HC_SERV!M175</f>
        <v>Transports Aigües Avall (Peces Recuperades)</v>
      </c>
      <c r="N175" s="48">
        <v>0</v>
      </c>
      <c r="O175" s="48">
        <v>0</v>
      </c>
      <c r="P175" s="45" t="e">
        <f t="shared" si="46"/>
        <v>#DIV/0!</v>
      </c>
      <c r="Q175" s="45" t="e">
        <f t="shared" si="47"/>
        <v>#DIV/0!</v>
      </c>
      <c r="R175" s="1" t="e">
        <f t="shared" si="53"/>
        <v>#DIV/0!</v>
      </c>
      <c r="S175" s="1" t="e">
        <f t="shared" si="54"/>
        <v>#DIV/0!</v>
      </c>
      <c r="T175" s="1" t="e">
        <f t="shared" si="48"/>
        <v>#DIV/0!</v>
      </c>
      <c r="U175" s="61" t="e">
        <f t="shared" si="55"/>
        <v>#DIV/0!</v>
      </c>
      <c r="V175" s="45" t="e">
        <f t="shared" si="44"/>
        <v>#DIV/0!</v>
      </c>
      <c r="W175" s="1" t="e">
        <f t="shared" si="49"/>
        <v>#DIV/0!</v>
      </c>
    </row>
    <row r="176" spans="1:23" x14ac:dyDescent="0.35">
      <c r="A176" s="1">
        <f>CALC_HC_SERV!A176</f>
        <v>175</v>
      </c>
      <c r="B176" s="1" t="str">
        <f>CALC_HC_SERV!B176</f>
        <v>Transport de peces recuperades</v>
      </c>
      <c r="C176" s="1" t="str">
        <f>CALC_HC_SERV!C176</f>
        <v>Transport de peces recuperades 0 fins a 0</v>
      </c>
      <c r="D176" s="1" t="str">
        <f>CALC_HC_SERV!D176</f>
        <v>Transport de peces recuperades</v>
      </c>
      <c r="E176" s="1">
        <f>CALC_HC_SERV!E176</f>
        <v>0</v>
      </c>
      <c r="F176" s="38">
        <f>CALC_HC_SERV!F176</f>
        <v>0</v>
      </c>
      <c r="G176" s="50" t="e">
        <f t="shared" si="56"/>
        <v>#DIV/0!</v>
      </c>
      <c r="H176" s="45" t="e">
        <f>IF(K176=TEXTOS!$H$3,0,IF(F176&gt;0,F176,E176))*G176</f>
        <v>#DIV/0!</v>
      </c>
      <c r="I176" s="1">
        <f>CALC_HC_SERV!I176</f>
        <v>0.50650310759999995</v>
      </c>
      <c r="J176" s="45" t="e">
        <f t="shared" si="45"/>
        <v>#DIV/0!</v>
      </c>
      <c r="K176" s="1" t="str">
        <f>CALC_HC_SERV!K176</f>
        <v>NO</v>
      </c>
      <c r="L176" s="1" t="str">
        <f>CALC_HC_SERV!L176</f>
        <v>TPR</v>
      </c>
      <c r="M176" s="1" t="str">
        <f>CALC_HC_SERV!M176</f>
        <v>Transports Aigües Avall (Peces Recuperades)</v>
      </c>
      <c r="N176" s="48">
        <v>0</v>
      </c>
      <c r="O176" s="48">
        <v>0</v>
      </c>
      <c r="P176" s="45" t="e">
        <f t="shared" si="46"/>
        <v>#DIV/0!</v>
      </c>
      <c r="Q176" s="45" t="e">
        <f t="shared" si="47"/>
        <v>#DIV/0!</v>
      </c>
      <c r="R176" s="1" t="e">
        <f t="shared" si="53"/>
        <v>#DIV/0!</v>
      </c>
      <c r="S176" s="1" t="e">
        <f t="shared" si="54"/>
        <v>#DIV/0!</v>
      </c>
      <c r="T176" s="1" t="e">
        <f t="shared" si="48"/>
        <v>#DIV/0!</v>
      </c>
      <c r="U176" s="61" t="e">
        <f t="shared" si="55"/>
        <v>#DIV/0!</v>
      </c>
      <c r="V176" s="45" t="e">
        <f t="shared" si="44"/>
        <v>#DIV/0!</v>
      </c>
      <c r="W176" s="1" t="e">
        <f t="shared" si="49"/>
        <v>#DIV/0!</v>
      </c>
    </row>
    <row r="177" spans="1:23" x14ac:dyDescent="0.35">
      <c r="A177" s="1">
        <f>CALC_HC_SERV!A177</f>
        <v>176</v>
      </c>
      <c r="B177" s="1" t="str">
        <f>CALC_HC_SERV!B177</f>
        <v>Transport de peces recuperades</v>
      </c>
      <c r="C177" s="1" t="str">
        <f>CALC_HC_SERV!C177</f>
        <v>Transport de peces recuperades 0 fins a 0</v>
      </c>
      <c r="D177" s="1" t="str">
        <f>CALC_HC_SERV!D177</f>
        <v>Transport de peces recuperades</v>
      </c>
      <c r="E177" s="1">
        <f>CALC_HC_SERV!E177</f>
        <v>0</v>
      </c>
      <c r="F177" s="38">
        <f>CALC_HC_SERV!F177</f>
        <v>0</v>
      </c>
      <c r="G177" s="50" t="e">
        <f t="shared" si="56"/>
        <v>#DIV/0!</v>
      </c>
      <c r="H177" s="45" t="e">
        <f>IF(K177=TEXTOS!$H$3,0,IF(F177&gt;0,F177,E177))*G177</f>
        <v>#DIV/0!</v>
      </c>
      <c r="I177" s="1">
        <f>CALC_HC_SERV!I177</f>
        <v>0.50650310759999995</v>
      </c>
      <c r="J177" s="45" t="e">
        <f t="shared" si="45"/>
        <v>#DIV/0!</v>
      </c>
      <c r="K177" s="1" t="str">
        <f>CALC_HC_SERV!K177</f>
        <v>NO</v>
      </c>
      <c r="L177" s="1" t="str">
        <f>CALC_HC_SERV!L177</f>
        <v>TPR</v>
      </c>
      <c r="M177" s="1" t="str">
        <f>CALC_HC_SERV!M177</f>
        <v>Transports Aigües Avall (Peces Recuperades)</v>
      </c>
      <c r="N177" s="48">
        <v>0</v>
      </c>
      <c r="O177" s="48">
        <v>0</v>
      </c>
      <c r="P177" s="45" t="e">
        <f t="shared" si="46"/>
        <v>#DIV/0!</v>
      </c>
      <c r="Q177" s="45" t="e">
        <f t="shared" si="47"/>
        <v>#DIV/0!</v>
      </c>
      <c r="R177" s="1" t="e">
        <f t="shared" si="53"/>
        <v>#DIV/0!</v>
      </c>
      <c r="S177" s="1" t="e">
        <f t="shared" si="54"/>
        <v>#DIV/0!</v>
      </c>
      <c r="T177" s="1" t="e">
        <f t="shared" si="48"/>
        <v>#DIV/0!</v>
      </c>
      <c r="U177" s="61" t="e">
        <f t="shared" si="55"/>
        <v>#DIV/0!</v>
      </c>
      <c r="V177" s="45" t="e">
        <f t="shared" si="44"/>
        <v>#DIV/0!</v>
      </c>
      <c r="W177" s="1" t="e">
        <f t="shared" si="49"/>
        <v>#DIV/0!</v>
      </c>
    </row>
    <row r="178" spans="1:23" x14ac:dyDescent="0.35">
      <c r="A178" s="1">
        <f>CALC_HC_SERV!A178</f>
        <v>177</v>
      </c>
      <c r="B178" s="1" t="str">
        <f>CALC_HC_SERV!B178</f>
        <v>Transport de peces recuperades</v>
      </c>
      <c r="C178" s="1" t="str">
        <f>CALC_HC_SERV!C178</f>
        <v>Transport de peces recuperades 0 fins a 0</v>
      </c>
      <c r="D178" s="1" t="str">
        <f>CALC_HC_SERV!D178</f>
        <v>Transport de peces recuperades</v>
      </c>
      <c r="E178" s="1">
        <f>CALC_HC_SERV!E178</f>
        <v>0</v>
      </c>
      <c r="F178" s="38">
        <f>CALC_HC_SERV!F178</f>
        <v>0</v>
      </c>
      <c r="G178" s="50" t="e">
        <f t="shared" si="56"/>
        <v>#DIV/0!</v>
      </c>
      <c r="H178" s="45" t="e">
        <f>IF(K178=TEXTOS!$H$3,0,IF(F178&gt;0,F178,E178))*G178</f>
        <v>#DIV/0!</v>
      </c>
      <c r="I178" s="1">
        <f>CALC_HC_SERV!I178</f>
        <v>0.50650310759999995</v>
      </c>
      <c r="J178" s="45" t="e">
        <f t="shared" si="45"/>
        <v>#DIV/0!</v>
      </c>
      <c r="K178" s="1" t="str">
        <f>CALC_HC_SERV!K178</f>
        <v>NO</v>
      </c>
      <c r="L178" s="1" t="str">
        <f>CALC_HC_SERV!L178</f>
        <v>TPR</v>
      </c>
      <c r="M178" s="1" t="str">
        <f>CALC_HC_SERV!M178</f>
        <v>Transports Aigües Avall (Peces Recuperades)</v>
      </c>
      <c r="N178" s="48">
        <v>0</v>
      </c>
      <c r="O178" s="48">
        <v>0</v>
      </c>
      <c r="P178" s="45" t="e">
        <f t="shared" si="46"/>
        <v>#DIV/0!</v>
      </c>
      <c r="Q178" s="45" t="e">
        <f t="shared" si="47"/>
        <v>#DIV/0!</v>
      </c>
      <c r="R178" s="1" t="e">
        <f t="shared" si="53"/>
        <v>#DIV/0!</v>
      </c>
      <c r="S178" s="1" t="e">
        <f t="shared" si="54"/>
        <v>#DIV/0!</v>
      </c>
      <c r="T178" s="1" t="e">
        <f t="shared" si="48"/>
        <v>#DIV/0!</v>
      </c>
      <c r="U178" s="61" t="e">
        <f t="shared" si="55"/>
        <v>#DIV/0!</v>
      </c>
      <c r="V178" s="45" t="e">
        <f t="shared" si="44"/>
        <v>#DIV/0!</v>
      </c>
      <c r="W178" s="1" t="e">
        <f t="shared" si="49"/>
        <v>#DIV/0!</v>
      </c>
    </row>
    <row r="179" spans="1:23" x14ac:dyDescent="0.35">
      <c r="A179" s="1">
        <f>CALC_HC_SERV!A179</f>
        <v>178</v>
      </c>
      <c r="B179" s="1" t="str">
        <f>CALC_HC_SERV!B179</f>
        <v>Transport de peces recuperades</v>
      </c>
      <c r="C179" s="1" t="str">
        <f>CALC_HC_SERV!C179</f>
        <v>Transport de peces recuperades 0 fins a 0</v>
      </c>
      <c r="D179" s="1" t="str">
        <f>CALC_HC_SERV!D179</f>
        <v>Transport de peces recuperades</v>
      </c>
      <c r="E179" s="1">
        <f>CALC_HC_SERV!E179</f>
        <v>0</v>
      </c>
      <c r="F179" s="38">
        <f>CALC_HC_SERV!F179</f>
        <v>0</v>
      </c>
      <c r="G179" s="50" t="e">
        <f t="shared" si="56"/>
        <v>#DIV/0!</v>
      </c>
      <c r="H179" s="45" t="e">
        <f>IF(K179=TEXTOS!$H$3,0,IF(F179&gt;0,F179,E179))*G179</f>
        <v>#DIV/0!</v>
      </c>
      <c r="I179" s="1">
        <f>CALC_HC_SERV!I179</f>
        <v>0.50650310759999995</v>
      </c>
      <c r="J179" s="45" t="e">
        <f t="shared" si="45"/>
        <v>#DIV/0!</v>
      </c>
      <c r="K179" s="1" t="str">
        <f>CALC_HC_SERV!K179</f>
        <v>NO</v>
      </c>
      <c r="L179" s="1" t="str">
        <f>CALC_HC_SERV!L179</f>
        <v>TPR</v>
      </c>
      <c r="M179" s="1" t="str">
        <f>CALC_HC_SERV!M179</f>
        <v>Transports Aigües Avall (Peces Recuperades)</v>
      </c>
      <c r="N179" s="48">
        <v>0</v>
      </c>
      <c r="O179" s="48">
        <v>0</v>
      </c>
      <c r="P179" s="45" t="e">
        <f t="shared" si="46"/>
        <v>#DIV/0!</v>
      </c>
      <c r="Q179" s="45" t="e">
        <f t="shared" si="47"/>
        <v>#DIV/0!</v>
      </c>
      <c r="R179" s="1" t="e">
        <f t="shared" si="53"/>
        <v>#DIV/0!</v>
      </c>
      <c r="S179" s="1" t="e">
        <f t="shared" si="54"/>
        <v>#DIV/0!</v>
      </c>
      <c r="T179" s="1" t="e">
        <f t="shared" si="48"/>
        <v>#DIV/0!</v>
      </c>
      <c r="U179" s="61" t="e">
        <f t="shared" si="55"/>
        <v>#DIV/0!</v>
      </c>
      <c r="V179" s="45" t="e">
        <f t="shared" si="44"/>
        <v>#DIV/0!</v>
      </c>
      <c r="W179" s="1" t="e">
        <f t="shared" si="49"/>
        <v>#DIV/0!</v>
      </c>
    </row>
    <row r="180" spans="1:23" x14ac:dyDescent="0.35">
      <c r="A180" s="1">
        <f>CALC_HC_SERV!A180</f>
        <v>179</v>
      </c>
      <c r="B180" s="1" t="str">
        <f>CALC_HC_SERV!B180</f>
        <v>Transport de peces recuperades</v>
      </c>
      <c r="C180" s="1" t="str">
        <f>CALC_HC_SERV!C180</f>
        <v>Transport de peces recuperades 0 fins a 0</v>
      </c>
      <c r="D180" s="1" t="str">
        <f>CALC_HC_SERV!D180</f>
        <v>Transport de peces recuperades</v>
      </c>
      <c r="E180" s="1">
        <f>CALC_HC_SERV!E180</f>
        <v>0</v>
      </c>
      <c r="F180" s="38">
        <f>CALC_HC_SERV!F180</f>
        <v>0</v>
      </c>
      <c r="G180" s="50" t="e">
        <f t="shared" si="56"/>
        <v>#DIV/0!</v>
      </c>
      <c r="H180" s="45" t="e">
        <f>IF(K180=TEXTOS!$H$3,0,IF(F180&gt;0,F180,E180))*G180</f>
        <v>#DIV/0!</v>
      </c>
      <c r="I180" s="1">
        <f>CALC_HC_SERV!I180</f>
        <v>0.50650310759999995</v>
      </c>
      <c r="J180" s="45" t="e">
        <f t="shared" si="45"/>
        <v>#DIV/0!</v>
      </c>
      <c r="K180" s="1" t="str">
        <f>CALC_HC_SERV!K180</f>
        <v>NO</v>
      </c>
      <c r="L180" s="1" t="str">
        <f>CALC_HC_SERV!L180</f>
        <v>TPR</v>
      </c>
      <c r="M180" s="1" t="str">
        <f>CALC_HC_SERV!M180</f>
        <v>Transports Aigües Avall (Peces Recuperades)</v>
      </c>
      <c r="N180" s="48">
        <v>0</v>
      </c>
      <c r="O180" s="48">
        <v>0</v>
      </c>
      <c r="P180" s="45" t="e">
        <f t="shared" si="46"/>
        <v>#DIV/0!</v>
      </c>
      <c r="Q180" s="45" t="e">
        <f t="shared" si="47"/>
        <v>#DIV/0!</v>
      </c>
      <c r="R180" s="1" t="e">
        <f t="shared" si="53"/>
        <v>#DIV/0!</v>
      </c>
      <c r="S180" s="1" t="e">
        <f t="shared" si="54"/>
        <v>#DIV/0!</v>
      </c>
      <c r="T180" s="1" t="e">
        <f t="shared" si="48"/>
        <v>#DIV/0!</v>
      </c>
      <c r="U180" s="61" t="e">
        <f t="shared" si="55"/>
        <v>#DIV/0!</v>
      </c>
      <c r="V180" s="45" t="e">
        <f t="shared" si="44"/>
        <v>#DIV/0!</v>
      </c>
      <c r="W180" s="1" t="e">
        <f t="shared" si="49"/>
        <v>#DIV/0!</v>
      </c>
    </row>
    <row r="181" spans="1:23" x14ac:dyDescent="0.35">
      <c r="A181" s="1">
        <f>CALC_HC_SERV!A181</f>
        <v>180</v>
      </c>
      <c r="B181" s="1" t="str">
        <f>CALC_HC_SERV!B181</f>
        <v>Transport de peces recuperades</v>
      </c>
      <c r="C181" s="1" t="str">
        <f>CALC_HC_SERV!C181</f>
        <v>Transport de peces recuperades 0 fins a 0</v>
      </c>
      <c r="D181" s="1" t="str">
        <f>CALC_HC_SERV!D181</f>
        <v>Transport de peces recuperades</v>
      </c>
      <c r="E181" s="1">
        <f>CALC_HC_SERV!E181</f>
        <v>0</v>
      </c>
      <c r="F181" s="38">
        <f>CALC_HC_SERV!F181</f>
        <v>0</v>
      </c>
      <c r="G181" s="50" t="e">
        <f t="shared" si="56"/>
        <v>#DIV/0!</v>
      </c>
      <c r="H181" s="45" t="e">
        <f>IF(K181=TEXTOS!$H$3,0,IF(F181&gt;0,F181,E181))*G181</f>
        <v>#DIV/0!</v>
      </c>
      <c r="I181" s="1">
        <f>CALC_HC_SERV!I181</f>
        <v>0.50650310759999995</v>
      </c>
      <c r="J181" s="45" t="e">
        <f t="shared" si="45"/>
        <v>#DIV/0!</v>
      </c>
      <c r="K181" s="1" t="str">
        <f>CALC_HC_SERV!K181</f>
        <v>NO</v>
      </c>
      <c r="L181" s="1" t="str">
        <f>CALC_HC_SERV!L181</f>
        <v>TPR</v>
      </c>
      <c r="M181" s="1" t="str">
        <f>CALC_HC_SERV!M181</f>
        <v>Transports Aigües Avall (Peces Recuperades)</v>
      </c>
      <c r="N181" s="48">
        <v>0</v>
      </c>
      <c r="O181" s="48">
        <v>0</v>
      </c>
      <c r="P181" s="45" t="e">
        <f t="shared" si="46"/>
        <v>#DIV/0!</v>
      </c>
      <c r="Q181" s="45" t="e">
        <f t="shared" si="47"/>
        <v>#DIV/0!</v>
      </c>
      <c r="R181" s="1" t="e">
        <f t="shared" si="53"/>
        <v>#DIV/0!</v>
      </c>
      <c r="S181" s="1" t="e">
        <f t="shared" si="54"/>
        <v>#DIV/0!</v>
      </c>
      <c r="T181" s="1" t="e">
        <f t="shared" si="48"/>
        <v>#DIV/0!</v>
      </c>
      <c r="U181" s="61" t="e">
        <f t="shared" si="55"/>
        <v>#DIV/0!</v>
      </c>
      <c r="V181" s="45" t="e">
        <f t="shared" si="44"/>
        <v>#DIV/0!</v>
      </c>
      <c r="W181" s="1" t="e">
        <f t="shared" si="49"/>
        <v>#DIV/0!</v>
      </c>
    </row>
    <row r="182" spans="1:23" x14ac:dyDescent="0.35">
      <c r="A182" s="1">
        <f>CALC_HC_SERV!A182</f>
        <v>181</v>
      </c>
      <c r="B182" s="1" t="str">
        <f>CALC_HC_SERV!B182</f>
        <v>Transport de peces recuperades</v>
      </c>
      <c r="C182" s="1" t="str">
        <f>CALC_HC_SERV!C182</f>
        <v>Transport de peces recuperades 0 fins a 0</v>
      </c>
      <c r="D182" s="1" t="str">
        <f>CALC_HC_SERV!D182</f>
        <v>Transport de peces recuperades</v>
      </c>
      <c r="E182" s="1">
        <f>CALC_HC_SERV!E182</f>
        <v>0</v>
      </c>
      <c r="F182" s="38">
        <f>CALC_HC_SERV!F182</f>
        <v>0</v>
      </c>
      <c r="G182" s="50" t="e">
        <f t="shared" si="56"/>
        <v>#DIV/0!</v>
      </c>
      <c r="H182" s="45" t="e">
        <f>IF(K182=TEXTOS!$H$3,0,IF(F182&gt;0,F182,E182))*G182</f>
        <v>#DIV/0!</v>
      </c>
      <c r="I182" s="1">
        <f>CALC_HC_SERV!I182</f>
        <v>0.50650310759999995</v>
      </c>
      <c r="J182" s="45" t="e">
        <f t="shared" si="45"/>
        <v>#DIV/0!</v>
      </c>
      <c r="K182" s="1" t="str">
        <f>CALC_HC_SERV!K182</f>
        <v>NO</v>
      </c>
      <c r="L182" s="1" t="str">
        <f>CALC_HC_SERV!L182</f>
        <v>TPR</v>
      </c>
      <c r="M182" s="1" t="str">
        <f>CALC_HC_SERV!M182</f>
        <v>Transports Aigües Avall (Peces Recuperades)</v>
      </c>
      <c r="N182" s="48">
        <v>0</v>
      </c>
      <c r="O182" s="48">
        <v>0</v>
      </c>
      <c r="P182" s="45" t="e">
        <f t="shared" si="46"/>
        <v>#DIV/0!</v>
      </c>
      <c r="Q182" s="45" t="e">
        <f t="shared" si="47"/>
        <v>#DIV/0!</v>
      </c>
      <c r="R182" s="1" t="e">
        <f t="shared" si="53"/>
        <v>#DIV/0!</v>
      </c>
      <c r="S182" s="1" t="e">
        <f t="shared" si="54"/>
        <v>#DIV/0!</v>
      </c>
      <c r="T182" s="1" t="e">
        <f t="shared" si="48"/>
        <v>#DIV/0!</v>
      </c>
      <c r="U182" s="61" t="e">
        <f t="shared" si="55"/>
        <v>#DIV/0!</v>
      </c>
      <c r="V182" s="45" t="e">
        <f t="shared" si="44"/>
        <v>#DIV/0!</v>
      </c>
      <c r="W182" s="1" t="e">
        <f t="shared" si="49"/>
        <v>#DIV/0!</v>
      </c>
    </row>
    <row r="183" spans="1:23" x14ac:dyDescent="0.35">
      <c r="A183" s="1">
        <f>CALC_HC_SERV!A183</f>
        <v>182</v>
      </c>
      <c r="B183" s="1" t="str">
        <f>CALC_HC_SERV!B183</f>
        <v>Transport de peces recuperades</v>
      </c>
      <c r="C183" s="1" t="str">
        <f>CALC_HC_SERV!C183</f>
        <v>Transport de peces recuperades 0 fins a 0</v>
      </c>
      <c r="D183" s="1" t="str">
        <f>CALC_HC_SERV!D183</f>
        <v>Transport de peces recuperades</v>
      </c>
      <c r="E183" s="1">
        <f>CALC_HC_SERV!E183</f>
        <v>0</v>
      </c>
      <c r="F183" s="38">
        <f>CALC_HC_SERV!F183</f>
        <v>0</v>
      </c>
      <c r="G183" s="50" t="e">
        <f t="shared" si="56"/>
        <v>#DIV/0!</v>
      </c>
      <c r="H183" s="45" t="e">
        <f>IF(K183=TEXTOS!$H$3,0,IF(F183&gt;0,F183,E183))*G183</f>
        <v>#DIV/0!</v>
      </c>
      <c r="I183" s="1">
        <f>CALC_HC_SERV!I183</f>
        <v>0.50650310759999995</v>
      </c>
      <c r="J183" s="45" t="e">
        <f t="shared" si="45"/>
        <v>#DIV/0!</v>
      </c>
      <c r="K183" s="1" t="str">
        <f>CALC_HC_SERV!K183</f>
        <v>NO</v>
      </c>
      <c r="L183" s="1" t="str">
        <f>CALC_HC_SERV!L183</f>
        <v>TPR</v>
      </c>
      <c r="M183" s="1" t="str">
        <f>CALC_HC_SERV!M183</f>
        <v>Transports Aigües Avall (Peces Recuperades)</v>
      </c>
      <c r="N183" s="48">
        <v>0</v>
      </c>
      <c r="O183" s="48">
        <v>0</v>
      </c>
      <c r="P183" s="45" t="e">
        <f t="shared" si="46"/>
        <v>#DIV/0!</v>
      </c>
      <c r="Q183" s="45" t="e">
        <f t="shared" si="47"/>
        <v>#DIV/0!</v>
      </c>
      <c r="R183" s="1" t="e">
        <f t="shared" si="53"/>
        <v>#DIV/0!</v>
      </c>
      <c r="S183" s="1" t="e">
        <f t="shared" si="54"/>
        <v>#DIV/0!</v>
      </c>
      <c r="T183" s="1" t="e">
        <f t="shared" si="48"/>
        <v>#DIV/0!</v>
      </c>
      <c r="U183" s="61" t="e">
        <f t="shared" si="55"/>
        <v>#DIV/0!</v>
      </c>
      <c r="V183" s="45" t="e">
        <f t="shared" si="44"/>
        <v>#DIV/0!</v>
      </c>
      <c r="W183" s="1" t="e">
        <f t="shared" si="49"/>
        <v>#DIV/0!</v>
      </c>
    </row>
    <row r="184" spans="1:23" x14ac:dyDescent="0.35">
      <c r="A184" s="1">
        <f>CALC_HC_SERV!A184</f>
        <v>183</v>
      </c>
      <c r="B184" s="1" t="str">
        <f>CALC_HC_SERV!B184</f>
        <v>Transport de peces recuperades</v>
      </c>
      <c r="C184" s="1" t="str">
        <f>CALC_HC_SERV!C184</f>
        <v>Transport de peces recuperades 0 fins a 0</v>
      </c>
      <c r="D184" s="1" t="str">
        <f>CALC_HC_SERV!D184</f>
        <v>Transport de peces recuperades</v>
      </c>
      <c r="E184" s="1">
        <f>CALC_HC_SERV!E184</f>
        <v>0</v>
      </c>
      <c r="F184" s="38">
        <f>CALC_HC_SERV!F184</f>
        <v>0</v>
      </c>
      <c r="G184" s="50" t="e">
        <f t="shared" si="56"/>
        <v>#DIV/0!</v>
      </c>
      <c r="H184" s="45" t="e">
        <f>IF(K184=TEXTOS!$H$3,0,IF(F184&gt;0,F184,E184))*G184</f>
        <v>#DIV/0!</v>
      </c>
      <c r="I184" s="1">
        <f>CALC_HC_SERV!I184</f>
        <v>0.50650310759999995</v>
      </c>
      <c r="J184" s="45" t="e">
        <f t="shared" si="45"/>
        <v>#DIV/0!</v>
      </c>
      <c r="K184" s="1" t="str">
        <f>CALC_HC_SERV!K184</f>
        <v>NO</v>
      </c>
      <c r="L184" s="1" t="str">
        <f>CALC_HC_SERV!L184</f>
        <v>TPR</v>
      </c>
      <c r="M184" s="1" t="str">
        <f>CALC_HC_SERV!M184</f>
        <v>Transports Aigües Avall (Peces Recuperades)</v>
      </c>
      <c r="N184" s="48">
        <v>0</v>
      </c>
      <c r="O184" s="48">
        <v>0</v>
      </c>
      <c r="P184" s="45" t="e">
        <f t="shared" si="46"/>
        <v>#DIV/0!</v>
      </c>
      <c r="Q184" s="45" t="e">
        <f t="shared" si="47"/>
        <v>#DIV/0!</v>
      </c>
      <c r="R184" s="1" t="e">
        <f t="shared" si="53"/>
        <v>#DIV/0!</v>
      </c>
      <c r="S184" s="1" t="e">
        <f t="shared" si="54"/>
        <v>#DIV/0!</v>
      </c>
      <c r="T184" s="1" t="e">
        <f t="shared" si="48"/>
        <v>#DIV/0!</v>
      </c>
      <c r="U184" s="61" t="e">
        <f t="shared" si="55"/>
        <v>#DIV/0!</v>
      </c>
      <c r="V184" s="45" t="e">
        <f t="shared" si="44"/>
        <v>#DIV/0!</v>
      </c>
      <c r="W184" s="1" t="e">
        <f t="shared" si="49"/>
        <v>#DIV/0!</v>
      </c>
    </row>
    <row r="185" spans="1:23" x14ac:dyDescent="0.35">
      <c r="F185" s="38"/>
      <c r="G185" s="50"/>
      <c r="H185" s="45"/>
    </row>
    <row r="186" spans="1:23" x14ac:dyDescent="0.35">
      <c r="F186" s="38"/>
      <c r="G186" s="50"/>
      <c r="H186" s="45"/>
      <c r="O186" s="1" t="s">
        <v>696</v>
      </c>
      <c r="P186" s="39" t="e">
        <f>SUM(P2:P185)</f>
        <v>#DIV/0!</v>
      </c>
      <c r="Q186" s="39" t="e">
        <f>SUM(Q2:Q185)</f>
        <v>#DIV/0!</v>
      </c>
      <c r="R186" s="61" t="e">
        <f t="shared" ref="R186:T186" si="57">SUM(R2:R185)</f>
        <v>#DIV/0!</v>
      </c>
      <c r="S186" s="61" t="e">
        <f t="shared" si="57"/>
        <v>#DIV/0!</v>
      </c>
      <c r="T186" s="61" t="e">
        <f t="shared" si="57"/>
        <v>#DIV/0!</v>
      </c>
    </row>
    <row r="187" spans="1:23" x14ac:dyDescent="0.35">
      <c r="F187" s="38"/>
      <c r="G187" s="50"/>
      <c r="H187" s="45"/>
    </row>
    <row r="188" spans="1:23" x14ac:dyDescent="0.35">
      <c r="F188" s="38"/>
      <c r="G188" s="50"/>
      <c r="H188" s="45"/>
      <c r="T188" s="1" t="s">
        <v>710</v>
      </c>
      <c r="U188" s="1" t="s">
        <v>711</v>
      </c>
      <c r="V188" s="1" t="s">
        <v>717</v>
      </c>
    </row>
    <row r="189" spans="1:23" x14ac:dyDescent="0.35">
      <c r="F189" s="38"/>
      <c r="G189" s="50"/>
      <c r="H189" s="45"/>
      <c r="M189" s="1" t="str">
        <f>TEXTOS!$BH$2</f>
        <v>Extracció i producció de Mat. Auxiliars</v>
      </c>
      <c r="T189" s="61" t="e">
        <f>SUMIF($M$2:$M$184,M189,$T$2:$T$184)</f>
        <v>#DIV/0!</v>
      </c>
      <c r="U189" s="61" t="e">
        <f>$F$416*T189</f>
        <v>#DIV/0!</v>
      </c>
      <c r="V189" s="45" t="e">
        <f>U189*1000</f>
        <v>#DIV/0!</v>
      </c>
    </row>
    <row r="190" spans="1:23" x14ac:dyDescent="0.35">
      <c r="F190" s="38"/>
      <c r="G190" s="50"/>
      <c r="H190" s="45"/>
      <c r="M190" s="1" t="str">
        <f>TEXTOS!$BH$3</f>
        <v>Transports Aigües Amunt (Mat. Aux., Energia i Vehicles)</v>
      </c>
      <c r="T190" s="61" t="e">
        <f t="shared" ref="T190:T192" si="58">SUMIF($M$2:$M$184,M190,$T$2:$T$184)</f>
        <v>#DIV/0!</v>
      </c>
      <c r="U190" s="61" t="e">
        <f>$F$416*T190</f>
        <v>#DIV/0!</v>
      </c>
      <c r="V190" s="45" t="e">
        <f t="shared" ref="V190:V193" si="59">U190*1000</f>
        <v>#DIV/0!</v>
      </c>
    </row>
    <row r="191" spans="1:23" x14ac:dyDescent="0.35">
      <c r="F191" s="38"/>
      <c r="G191" s="50"/>
      <c r="H191" s="45"/>
      <c r="M191" s="1" t="str">
        <f>TEXTOS!$BH$4</f>
        <v>Producció</v>
      </c>
      <c r="T191" s="61" t="e">
        <f t="shared" si="58"/>
        <v>#DIV/0!</v>
      </c>
      <c r="U191" s="61" t="e">
        <f>$F$416*T191</f>
        <v>#DIV/0!</v>
      </c>
      <c r="V191" s="45" t="e">
        <f t="shared" si="59"/>
        <v>#DIV/0!</v>
      </c>
    </row>
    <row r="192" spans="1:23" x14ac:dyDescent="0.35">
      <c r="F192" s="38"/>
      <c r="G192" s="50"/>
      <c r="H192" s="45"/>
      <c r="M192" s="1" t="str">
        <f>TEXTOS!$BH$5</f>
        <v>Transports Aigües Avall (Peces Recuperades)</v>
      </c>
      <c r="T192" s="61" t="e">
        <f t="shared" si="58"/>
        <v>#DIV/0!</v>
      </c>
      <c r="U192" s="61" t="e">
        <f>$F$416*T192</f>
        <v>#DIV/0!</v>
      </c>
      <c r="V192" s="45" t="e">
        <f t="shared" si="59"/>
        <v>#DIV/0!</v>
      </c>
    </row>
    <row r="193" spans="2:27" x14ac:dyDescent="0.35">
      <c r="F193" s="38"/>
      <c r="G193" s="50"/>
      <c r="H193" s="45"/>
      <c r="M193" s="1" t="s">
        <v>712</v>
      </c>
      <c r="T193" s="61" t="e">
        <f>SUM(T189:T192)</f>
        <v>#DIV/0!</v>
      </c>
      <c r="U193" s="61" t="e">
        <f>SUM(U189:U192)</f>
        <v>#DIV/0!</v>
      </c>
      <c r="V193" s="45" t="e">
        <f t="shared" si="59"/>
        <v>#DIV/0!</v>
      </c>
    </row>
    <row r="194" spans="2:27" x14ac:dyDescent="0.35">
      <c r="F194" s="38"/>
      <c r="G194" s="50"/>
      <c r="H194" s="45"/>
    </row>
    <row r="195" spans="2:27" x14ac:dyDescent="0.35">
      <c r="F195" s="38"/>
      <c r="G195" s="50"/>
      <c r="H195" s="45"/>
    </row>
    <row r="196" spans="2:27" x14ac:dyDescent="0.35">
      <c r="F196" s="38"/>
      <c r="G196" s="50"/>
      <c r="H196" s="45"/>
    </row>
    <row r="197" spans="2:27" x14ac:dyDescent="0.35">
      <c r="F197" s="38"/>
      <c r="G197" s="50"/>
      <c r="H197" s="45"/>
      <c r="T197" s="1" t="s">
        <v>710</v>
      </c>
      <c r="U197" s="1" t="s">
        <v>711</v>
      </c>
      <c r="V197" s="1" t="s">
        <v>717</v>
      </c>
      <c r="Y197" s="1" t="str">
        <f>TEXTOS!$BH$2</f>
        <v>Extracció i producció de Mat. Auxiliars</v>
      </c>
      <c r="Z197" s="1" t="str">
        <f>TEXTOS!$BH$3</f>
        <v>Transports Aigües Amunt (Mat. Aux., Energia i Vehicles)</v>
      </c>
      <c r="AA197" s="1" t="str">
        <f>TEXTOS!$BH$4</f>
        <v>Producció</v>
      </c>
    </row>
    <row r="198" spans="2:27" x14ac:dyDescent="0.35">
      <c r="B198" s="1" t="str">
        <f>TEXTOS!D2</f>
        <v>Electricitat</v>
      </c>
      <c r="F198" s="38"/>
      <c r="G198" s="50"/>
      <c r="H198" s="45"/>
      <c r="S198" s="1" t="str">
        <f>CALC_HC_SERV!M196</f>
        <v>Producció</v>
      </c>
      <c r="T198" s="61" t="e">
        <f t="shared" ref="T198:T214" si="60">SUMIF($B$2:$B$184,B198,$T$2:$T$184)</f>
        <v>#DIV/0!</v>
      </c>
      <c r="U198" s="61" t="e">
        <f t="shared" ref="U198:U214" si="61">$F$416*T198</f>
        <v>#DIV/0!</v>
      </c>
      <c r="V198" s="45" t="e">
        <f t="shared" ref="V198:V214" si="62">U198*1000</f>
        <v>#DIV/0!</v>
      </c>
      <c r="X198" s="21" t="str">
        <f t="shared" ref="X198:X214" si="63">B198</f>
        <v>Electricitat</v>
      </c>
      <c r="Y198" s="62" t="str">
        <f>IF($S198=Y$197,$V198,"")</f>
        <v/>
      </c>
      <c r="Z198" s="62" t="str">
        <f t="shared" ref="Z198:AA213" si="64">IF($S198=Z$197,$V198,"")</f>
        <v/>
      </c>
      <c r="AA198" s="62" t="e">
        <f t="shared" si="64"/>
        <v>#DIV/0!</v>
      </c>
    </row>
    <row r="199" spans="2:27" x14ac:dyDescent="0.35">
      <c r="B199" s="1" t="str">
        <f>TEXTOS!D3</f>
        <v>Consum d'energia</v>
      </c>
      <c r="F199" s="38"/>
      <c r="G199" s="50"/>
      <c r="H199" s="45"/>
      <c r="S199" s="1" t="str">
        <f>CALC_HC_SERV!M197</f>
        <v>Producció</v>
      </c>
      <c r="T199" s="61" t="e">
        <f t="shared" si="60"/>
        <v>#DIV/0!</v>
      </c>
      <c r="U199" s="61" t="e">
        <f t="shared" si="61"/>
        <v>#DIV/0!</v>
      </c>
      <c r="V199" s="45" t="e">
        <f t="shared" si="62"/>
        <v>#DIV/0!</v>
      </c>
      <c r="X199" s="21" t="str">
        <f t="shared" si="63"/>
        <v>Consum d'energia</v>
      </c>
      <c r="Y199" s="62" t="str">
        <f t="shared" ref="Y199:AA214" si="65">IF($S199=Y$197,$V199,"")</f>
        <v/>
      </c>
      <c r="Z199" s="62" t="str">
        <f t="shared" si="64"/>
        <v/>
      </c>
      <c r="AA199" s="62" t="e">
        <f t="shared" si="64"/>
        <v>#DIV/0!</v>
      </c>
    </row>
    <row r="200" spans="2:27" x14ac:dyDescent="0.35">
      <c r="B200" s="1" t="str">
        <f>TEXTOS!D4</f>
        <v>Emissions de combustió d'energia</v>
      </c>
      <c r="F200" s="38"/>
      <c r="G200" s="50"/>
      <c r="H200" s="45"/>
      <c r="S200" s="1" t="str">
        <f>CALC_HC_SERV!M198</f>
        <v>Producció</v>
      </c>
      <c r="T200" s="61" t="e">
        <f t="shared" si="60"/>
        <v>#DIV/0!</v>
      </c>
      <c r="U200" s="61" t="e">
        <f t="shared" si="61"/>
        <v>#DIV/0!</v>
      </c>
      <c r="V200" s="45" t="e">
        <f t="shared" si="62"/>
        <v>#DIV/0!</v>
      </c>
      <c r="X200" s="21" t="str">
        <f t="shared" si="63"/>
        <v>Emissions de combustió d'energia</v>
      </c>
      <c r="Y200" s="62" t="str">
        <f t="shared" si="65"/>
        <v/>
      </c>
      <c r="Z200" s="62" t="str">
        <f t="shared" si="64"/>
        <v/>
      </c>
      <c r="AA200" s="62" t="e">
        <f t="shared" si="64"/>
        <v>#DIV/0!</v>
      </c>
    </row>
    <row r="201" spans="2:27" x14ac:dyDescent="0.35">
      <c r="B201" s="1" t="str">
        <f>TEXTOS!D5</f>
        <v>Aigua</v>
      </c>
      <c r="F201" s="38"/>
      <c r="G201" s="50"/>
      <c r="H201" s="45"/>
      <c r="S201" s="1" t="str">
        <f>CALC_HC_SERV!M199</f>
        <v>Extracció i producció de Mat. Auxiliars</v>
      </c>
      <c r="T201" s="61" t="e">
        <f t="shared" si="60"/>
        <v>#DIV/0!</v>
      </c>
      <c r="U201" s="61" t="e">
        <f t="shared" si="61"/>
        <v>#DIV/0!</v>
      </c>
      <c r="V201" s="45" t="e">
        <f t="shared" si="62"/>
        <v>#DIV/0!</v>
      </c>
      <c r="X201" s="21" t="str">
        <f t="shared" si="63"/>
        <v>Aigua</v>
      </c>
      <c r="Y201" s="62" t="e">
        <f t="shared" si="65"/>
        <v>#DIV/0!</v>
      </c>
      <c r="Z201" s="62" t="str">
        <f t="shared" si="64"/>
        <v/>
      </c>
      <c r="AA201" s="62" t="str">
        <f t="shared" si="64"/>
        <v/>
      </c>
    </row>
    <row r="202" spans="2:27" x14ac:dyDescent="0.35">
      <c r="B202" s="1" t="str">
        <f>TEXTOS!D6</f>
        <v>Consumibles i materials auxiliars</v>
      </c>
      <c r="F202" s="38"/>
      <c r="G202" s="50"/>
      <c r="H202" s="45"/>
      <c r="S202" s="1" t="str">
        <f>CALC_HC_SERV!M200</f>
        <v>Extracció i producció de Mat. Auxiliars</v>
      </c>
      <c r="T202" s="61" t="e">
        <f t="shared" si="60"/>
        <v>#DIV/0!</v>
      </c>
      <c r="U202" s="61" t="e">
        <f t="shared" si="61"/>
        <v>#DIV/0!</v>
      </c>
      <c r="V202" s="45" t="e">
        <f t="shared" si="62"/>
        <v>#DIV/0!</v>
      </c>
      <c r="X202" s="21" t="str">
        <f t="shared" si="63"/>
        <v>Consumibles i materials auxiliars</v>
      </c>
      <c r="Y202" s="62" t="e">
        <f t="shared" si="65"/>
        <v>#DIV/0!</v>
      </c>
      <c r="Z202" s="62" t="str">
        <f t="shared" si="64"/>
        <v/>
      </c>
      <c r="AA202" s="62" t="str">
        <f t="shared" si="64"/>
        <v/>
      </c>
    </row>
    <row r="203" spans="2:27" x14ac:dyDescent="0.35">
      <c r="B203" s="1" t="str">
        <f>TEXTOS!D7</f>
        <v>Consum de refrigerants</v>
      </c>
      <c r="F203" s="38"/>
      <c r="G203" s="50"/>
      <c r="H203" s="45"/>
      <c r="S203" s="1" t="str">
        <f>CALC_HC_SERV!M201</f>
        <v>Extracció i producció de Mat. Auxiliars</v>
      </c>
      <c r="T203" s="61" t="e">
        <f t="shared" si="60"/>
        <v>#DIV/0!</v>
      </c>
      <c r="U203" s="61" t="e">
        <f t="shared" si="61"/>
        <v>#DIV/0!</v>
      </c>
      <c r="V203" s="45" t="e">
        <f t="shared" si="62"/>
        <v>#DIV/0!</v>
      </c>
      <c r="X203" s="21" t="str">
        <f t="shared" si="63"/>
        <v>Consum de refrigerants</v>
      </c>
      <c r="Y203" s="62" t="e">
        <f t="shared" si="65"/>
        <v>#DIV/0!</v>
      </c>
      <c r="Z203" s="62" t="str">
        <f t="shared" si="64"/>
        <v/>
      </c>
      <c r="AA203" s="62" t="str">
        <f t="shared" si="64"/>
        <v/>
      </c>
    </row>
    <row r="204" spans="2:27" x14ac:dyDescent="0.35">
      <c r="B204" s="1" t="str">
        <f>TEXTOS!D8</f>
        <v>Emissions de refrigerants</v>
      </c>
      <c r="F204" s="38"/>
      <c r="G204" s="50"/>
      <c r="H204" s="45"/>
      <c r="S204" s="1" t="str">
        <f>CALC_HC_SERV!M202</f>
        <v>Producció</v>
      </c>
      <c r="T204" s="61" t="e">
        <f t="shared" si="60"/>
        <v>#DIV/0!</v>
      </c>
      <c r="U204" s="61" t="e">
        <f t="shared" si="61"/>
        <v>#DIV/0!</v>
      </c>
      <c r="V204" s="45" t="e">
        <f t="shared" si="62"/>
        <v>#DIV/0!</v>
      </c>
      <c r="X204" s="21" t="str">
        <f t="shared" si="63"/>
        <v>Emissions de refrigerants</v>
      </c>
      <c r="Y204" s="62" t="str">
        <f t="shared" si="65"/>
        <v/>
      </c>
      <c r="Z204" s="62" t="str">
        <f t="shared" si="64"/>
        <v/>
      </c>
      <c r="AA204" s="62" t="e">
        <f t="shared" si="64"/>
        <v>#DIV/0!</v>
      </c>
    </row>
    <row r="205" spans="2:27" x14ac:dyDescent="0.35">
      <c r="B205" s="1" t="str">
        <f>TEXTOS!D9</f>
        <v>Residus perillosos</v>
      </c>
      <c r="F205" s="38"/>
      <c r="G205" s="50"/>
      <c r="H205" s="45"/>
      <c r="S205" s="1" t="str">
        <f>CALC_HC_SERV!M203</f>
        <v>Producció</v>
      </c>
      <c r="T205" s="61" t="e">
        <f t="shared" si="60"/>
        <v>#DIV/0!</v>
      </c>
      <c r="U205" s="61" t="e">
        <f t="shared" si="61"/>
        <v>#DIV/0!</v>
      </c>
      <c r="V205" s="45" t="e">
        <f t="shared" si="62"/>
        <v>#DIV/0!</v>
      </c>
      <c r="X205" s="21" t="str">
        <f t="shared" si="63"/>
        <v>Residus perillosos</v>
      </c>
      <c r="Y205" s="62" t="str">
        <f t="shared" si="65"/>
        <v/>
      </c>
      <c r="Z205" s="62" t="str">
        <f t="shared" si="64"/>
        <v/>
      </c>
      <c r="AA205" s="62" t="e">
        <f t="shared" si="64"/>
        <v>#DIV/0!</v>
      </c>
    </row>
    <row r="206" spans="2:27" x14ac:dyDescent="0.35">
      <c r="B206" s="1" t="str">
        <f>TEXTOS!D10</f>
        <v>Residus no perillosos</v>
      </c>
      <c r="F206" s="38"/>
      <c r="G206" s="50"/>
      <c r="H206" s="45"/>
      <c r="S206" s="1" t="str">
        <f>CALC_HC_SERV!M204</f>
        <v>Producció</v>
      </c>
      <c r="T206" s="61" t="e">
        <f t="shared" si="60"/>
        <v>#DIV/0!</v>
      </c>
      <c r="U206" s="61" t="e">
        <f t="shared" si="61"/>
        <v>#DIV/0!</v>
      </c>
      <c r="V206" s="45" t="e">
        <f t="shared" si="62"/>
        <v>#DIV/0!</v>
      </c>
      <c r="X206" s="21" t="str">
        <f t="shared" si="63"/>
        <v>Residus no perillosos</v>
      </c>
      <c r="Y206" s="62" t="str">
        <f t="shared" si="65"/>
        <v/>
      </c>
      <c r="Z206" s="62" t="str">
        <f t="shared" si="64"/>
        <v/>
      </c>
      <c r="AA206" s="62" t="e">
        <f t="shared" si="64"/>
        <v>#DIV/0!</v>
      </c>
    </row>
    <row r="207" spans="2:27" x14ac:dyDescent="0.35">
      <c r="B207" s="1" t="str">
        <f>TEXTOS!D11</f>
        <v>Aigües residuals</v>
      </c>
      <c r="F207" s="38"/>
      <c r="G207" s="50"/>
      <c r="H207" s="45"/>
      <c r="S207" s="1" t="str">
        <f>CALC_HC_SERV!M205</f>
        <v>Producció</v>
      </c>
      <c r="T207" s="61" t="e">
        <f t="shared" si="60"/>
        <v>#DIV/0!</v>
      </c>
      <c r="U207" s="61" t="e">
        <f t="shared" si="61"/>
        <v>#DIV/0!</v>
      </c>
      <c r="V207" s="45" t="e">
        <f t="shared" si="62"/>
        <v>#DIV/0!</v>
      </c>
      <c r="X207" s="21" t="str">
        <f t="shared" si="63"/>
        <v>Aigües residuals</v>
      </c>
      <c r="Y207" s="62" t="str">
        <f t="shared" si="65"/>
        <v/>
      </c>
      <c r="Z207" s="62" t="str">
        <f t="shared" si="64"/>
        <v/>
      </c>
      <c r="AA207" s="62" t="e">
        <f t="shared" si="64"/>
        <v>#DIV/0!</v>
      </c>
    </row>
    <row r="208" spans="2:27" x14ac:dyDescent="0.35">
      <c r="B208" s="1" t="str">
        <f>TEXTOS!D12</f>
        <v>Transport de vehicles</v>
      </c>
      <c r="F208" s="38"/>
      <c r="G208" s="50"/>
      <c r="H208" s="45"/>
      <c r="S208" s="1" t="str">
        <f>CALC_HC_SERV!M206</f>
        <v>Transports Aigües Amunt (Mat. Aux., Energia i Vehicles)</v>
      </c>
      <c r="T208" s="61" t="e">
        <f t="shared" si="60"/>
        <v>#DIV/0!</v>
      </c>
      <c r="U208" s="61" t="e">
        <f t="shared" si="61"/>
        <v>#DIV/0!</v>
      </c>
      <c r="V208" s="45" t="e">
        <f t="shared" si="62"/>
        <v>#DIV/0!</v>
      </c>
      <c r="X208" s="21" t="str">
        <f t="shared" si="63"/>
        <v>Transport de vehicles</v>
      </c>
      <c r="Y208" s="62" t="str">
        <f t="shared" si="65"/>
        <v/>
      </c>
      <c r="Z208" s="62" t="e">
        <f t="shared" si="64"/>
        <v>#DIV/0!</v>
      </c>
      <c r="AA208" s="62" t="str">
        <f t="shared" si="64"/>
        <v/>
      </c>
    </row>
    <row r="209" spans="2:27" x14ac:dyDescent="0.35">
      <c r="B209" s="1" t="str">
        <f>TEXTOS!D13</f>
        <v>Transport de consumibles i materials auxiliars</v>
      </c>
      <c r="F209" s="38"/>
      <c r="G209" s="50"/>
      <c r="H209" s="45"/>
      <c r="S209" s="1" t="str">
        <f>CALC_HC_SERV!M207</f>
        <v>Transports Aigües Amunt (Mat. Aux., Energia i Vehicles)</v>
      </c>
      <c r="T209" s="61" t="e">
        <f t="shared" si="60"/>
        <v>#DIV/0!</v>
      </c>
      <c r="U209" s="61" t="e">
        <f t="shared" si="61"/>
        <v>#DIV/0!</v>
      </c>
      <c r="V209" s="45" t="e">
        <f t="shared" si="62"/>
        <v>#DIV/0!</v>
      </c>
      <c r="X209" s="21" t="str">
        <f t="shared" si="63"/>
        <v>Transport de consumibles i materials auxiliars</v>
      </c>
      <c r="Y209" s="62" t="str">
        <f t="shared" si="65"/>
        <v/>
      </c>
      <c r="Z209" s="62" t="e">
        <f t="shared" si="64"/>
        <v>#DIV/0!</v>
      </c>
      <c r="AA209" s="62" t="str">
        <f t="shared" si="64"/>
        <v/>
      </c>
    </row>
    <row r="210" spans="2:27" x14ac:dyDescent="0.35">
      <c r="B210" s="1" t="str">
        <f>TEXTOS!D14</f>
        <v>Transport d'energia</v>
      </c>
      <c r="F210" s="38"/>
      <c r="G210" s="50"/>
      <c r="H210" s="45"/>
      <c r="S210" s="1" t="str">
        <f>CALC_HC_SERV!M208</f>
        <v>Transports Aigües Amunt (Mat. Aux., Energia i Vehicles)</v>
      </c>
      <c r="T210" s="61" t="e">
        <f t="shared" si="60"/>
        <v>#DIV/0!</v>
      </c>
      <c r="U210" s="61" t="e">
        <f t="shared" si="61"/>
        <v>#DIV/0!</v>
      </c>
      <c r="V210" s="45" t="e">
        <f t="shared" si="62"/>
        <v>#DIV/0!</v>
      </c>
      <c r="X210" s="21" t="str">
        <f t="shared" si="63"/>
        <v>Transport d'energia</v>
      </c>
      <c r="Y210" s="62" t="str">
        <f t="shared" si="65"/>
        <v/>
      </c>
      <c r="Z210" s="62" t="e">
        <f t="shared" si="64"/>
        <v>#DIV/0!</v>
      </c>
      <c r="AA210" s="62" t="str">
        <f t="shared" si="64"/>
        <v/>
      </c>
    </row>
    <row r="211" spans="2:27" x14ac:dyDescent="0.35">
      <c r="B211" s="1" t="str">
        <f>TEXTOS!D15</f>
        <v>Transport de refrigerants</v>
      </c>
      <c r="F211" s="38"/>
      <c r="G211" s="50"/>
      <c r="H211" s="45"/>
      <c r="S211" s="1" t="str">
        <f>CALC_HC_SERV!M209</f>
        <v>Transports Aigües Amunt (Mat. Aux., Energia i Vehicles)</v>
      </c>
      <c r="T211" s="61" t="e">
        <f t="shared" si="60"/>
        <v>#DIV/0!</v>
      </c>
      <c r="U211" s="61" t="e">
        <f t="shared" si="61"/>
        <v>#DIV/0!</v>
      </c>
      <c r="V211" s="45" t="e">
        <f t="shared" si="62"/>
        <v>#DIV/0!</v>
      </c>
      <c r="X211" s="21" t="str">
        <f t="shared" si="63"/>
        <v>Transport de refrigerants</v>
      </c>
      <c r="Y211" s="62" t="str">
        <f t="shared" si="65"/>
        <v/>
      </c>
      <c r="Z211" s="62" t="e">
        <f t="shared" si="64"/>
        <v>#DIV/0!</v>
      </c>
      <c r="AA211" s="62" t="str">
        <f t="shared" si="64"/>
        <v/>
      </c>
    </row>
    <row r="212" spans="2:27" x14ac:dyDescent="0.35">
      <c r="B212" s="1" t="str">
        <f>TEXTOS!D16</f>
        <v>Transport de residus perillosos</v>
      </c>
      <c r="F212" s="38"/>
      <c r="G212" s="50"/>
      <c r="H212" s="45"/>
      <c r="S212" s="1" t="str">
        <f>CALC_HC_SERV!M210</f>
        <v>Producció</v>
      </c>
      <c r="T212" s="61" t="e">
        <f t="shared" si="60"/>
        <v>#DIV/0!</v>
      </c>
      <c r="U212" s="61" t="e">
        <f t="shared" si="61"/>
        <v>#DIV/0!</v>
      </c>
      <c r="V212" s="45" t="e">
        <f t="shared" si="62"/>
        <v>#DIV/0!</v>
      </c>
      <c r="X212" s="21" t="str">
        <f t="shared" si="63"/>
        <v>Transport de residus perillosos</v>
      </c>
      <c r="Y212" s="62" t="str">
        <f t="shared" si="65"/>
        <v/>
      </c>
      <c r="Z212" s="62" t="str">
        <f t="shared" si="64"/>
        <v/>
      </c>
      <c r="AA212" s="62" t="e">
        <f t="shared" si="64"/>
        <v>#DIV/0!</v>
      </c>
    </row>
    <row r="213" spans="2:27" x14ac:dyDescent="0.35">
      <c r="B213" s="1" t="str">
        <f>TEXTOS!D17</f>
        <v>Transport de residus no perillosos</v>
      </c>
      <c r="F213" s="38"/>
      <c r="G213" s="50"/>
      <c r="H213" s="45"/>
      <c r="S213" s="1" t="str">
        <f>CALC_HC_SERV!M211</f>
        <v>Producció</v>
      </c>
      <c r="T213" s="61" t="e">
        <f t="shared" si="60"/>
        <v>#DIV/0!</v>
      </c>
      <c r="U213" s="61" t="e">
        <f t="shared" si="61"/>
        <v>#DIV/0!</v>
      </c>
      <c r="V213" s="45" t="e">
        <f t="shared" si="62"/>
        <v>#DIV/0!</v>
      </c>
      <c r="X213" s="21" t="str">
        <f t="shared" si="63"/>
        <v>Transport de residus no perillosos</v>
      </c>
      <c r="Y213" s="62" t="str">
        <f t="shared" si="65"/>
        <v/>
      </c>
      <c r="Z213" s="62" t="str">
        <f t="shared" si="64"/>
        <v/>
      </c>
      <c r="AA213" s="62" t="e">
        <f t="shared" si="64"/>
        <v>#DIV/0!</v>
      </c>
    </row>
    <row r="214" spans="2:27" x14ac:dyDescent="0.35">
      <c r="B214" s="1" t="str">
        <f>TEXTOS!D18</f>
        <v>Transport de peces recuperades</v>
      </c>
      <c r="F214" s="38"/>
      <c r="G214" s="50"/>
      <c r="H214" s="45"/>
      <c r="S214" s="1" t="str">
        <f>CALC_HC_SERV!M212</f>
        <v>Transports Aigües Avall (Peces Recuperades)</v>
      </c>
      <c r="T214" s="61" t="e">
        <f t="shared" si="60"/>
        <v>#DIV/0!</v>
      </c>
      <c r="U214" s="61" t="e">
        <f t="shared" si="61"/>
        <v>#DIV/0!</v>
      </c>
      <c r="V214" s="45" t="e">
        <f t="shared" si="62"/>
        <v>#DIV/0!</v>
      </c>
      <c r="X214" s="21" t="str">
        <f t="shared" si="63"/>
        <v>Transport de peces recuperades</v>
      </c>
      <c r="Y214" s="62" t="str">
        <f t="shared" si="65"/>
        <v/>
      </c>
      <c r="Z214" s="62" t="str">
        <f t="shared" si="65"/>
        <v/>
      </c>
      <c r="AA214" s="62" t="str">
        <f t="shared" si="65"/>
        <v/>
      </c>
    </row>
    <row r="215" spans="2:27" x14ac:dyDescent="0.35">
      <c r="F215" s="38"/>
      <c r="G215" s="50"/>
      <c r="H215" s="45"/>
    </row>
    <row r="216" spans="2:27" x14ac:dyDescent="0.35">
      <c r="C216" s="1" t="s">
        <v>712</v>
      </c>
      <c r="F216" s="38"/>
      <c r="G216" s="50"/>
      <c r="H216" s="45"/>
      <c r="T216" s="61" t="e">
        <f>SUM(T198:T215)</f>
        <v>#DIV/0!</v>
      </c>
      <c r="U216" s="61" t="e">
        <f>SUM(U198:U215)</f>
        <v>#DIV/0!</v>
      </c>
      <c r="V216" s="45" t="e">
        <f>U216*1000</f>
        <v>#DIV/0!</v>
      </c>
    </row>
    <row r="217" spans="2:27" x14ac:dyDescent="0.35">
      <c r="F217" s="38"/>
      <c r="G217" s="50"/>
      <c r="H217" s="45"/>
    </row>
    <row r="218" spans="2:27" x14ac:dyDescent="0.35">
      <c r="F218" s="38"/>
      <c r="G218" s="50"/>
      <c r="H218" s="45"/>
    </row>
    <row r="219" spans="2:27" x14ac:dyDescent="0.35">
      <c r="F219" s="38"/>
      <c r="G219" s="50"/>
      <c r="H219" s="45"/>
    </row>
    <row r="220" spans="2:27" x14ac:dyDescent="0.35">
      <c r="B220" s="1" t="s">
        <v>720</v>
      </c>
      <c r="F220" s="38"/>
      <c r="G220" s="50"/>
      <c r="H220" s="45"/>
    </row>
    <row r="221" spans="2:27" x14ac:dyDescent="0.35">
      <c r="F221" s="38"/>
      <c r="G221" s="50"/>
      <c r="H221" s="45"/>
    </row>
    <row r="222" spans="2:27" x14ac:dyDescent="0.35">
      <c r="C222" s="1" t="s">
        <v>722</v>
      </c>
      <c r="D222" s="38">
        <f>COUNTA($V$2:$V$184)-COUNTIF($V$2:$V$184,0)</f>
        <v>183</v>
      </c>
      <c r="F222" s="38"/>
      <c r="G222" s="50"/>
      <c r="H222" s="45"/>
    </row>
    <row r="223" spans="2:27" x14ac:dyDescent="0.35">
      <c r="F223" s="38"/>
      <c r="G223" s="50"/>
      <c r="H223" s="45"/>
    </row>
    <row r="224" spans="2:27" x14ac:dyDescent="0.35">
      <c r="B224" s="1">
        <v>1</v>
      </c>
      <c r="C224" s="1" t="e">
        <f>IF(B224&gt;$D$222,"",INDEX($C$2:$C$184,MATCH(B224,$W$2:$W$184,0)))</f>
        <v>#N/A</v>
      </c>
      <c r="D224" s="45" t="e">
        <f>IF(B224&gt;$D$222,"",INDEX($V$2:$V$184,MATCH(B224,$W$2:$W$184,0)))</f>
        <v>#N/A</v>
      </c>
      <c r="E224" s="36" t="e">
        <f>D224/$D$245</f>
        <v>#N/A</v>
      </c>
      <c r="F224" s="38"/>
      <c r="G224" s="50"/>
      <c r="H224" s="45"/>
    </row>
    <row r="225" spans="2:8" x14ac:dyDescent="0.35">
      <c r="B225" s="1">
        <v>2</v>
      </c>
      <c r="C225" s="1" t="e">
        <f t="shared" ref="C225:C243" si="66">IF(B225&gt;$D$222,"",INDEX($C$2:$C$184,MATCH(B225,$W$2:$W$184,0)))</f>
        <v>#N/A</v>
      </c>
      <c r="D225" s="45" t="e">
        <f t="shared" ref="D225:D243" si="67">IF(B225&gt;$D$222,"",INDEX($V$2:$V$184,MATCH(B225,$W$2:$W$184,0)))</f>
        <v>#N/A</v>
      </c>
      <c r="E225" s="36" t="e">
        <f t="shared" ref="E225:E245" si="68">D225/$D$245</f>
        <v>#N/A</v>
      </c>
      <c r="F225" s="38"/>
      <c r="G225" s="50"/>
      <c r="H225" s="45"/>
    </row>
    <row r="226" spans="2:8" x14ac:dyDescent="0.35">
      <c r="B226" s="1">
        <v>3</v>
      </c>
      <c r="C226" s="1" t="e">
        <f t="shared" si="66"/>
        <v>#N/A</v>
      </c>
      <c r="D226" s="45" t="e">
        <f t="shared" si="67"/>
        <v>#N/A</v>
      </c>
      <c r="E226" s="36" t="e">
        <f t="shared" si="68"/>
        <v>#N/A</v>
      </c>
      <c r="F226" s="38"/>
      <c r="G226" s="50"/>
      <c r="H226" s="45"/>
    </row>
    <row r="227" spans="2:8" x14ac:dyDescent="0.35">
      <c r="B227" s="1">
        <v>4</v>
      </c>
      <c r="C227" s="1" t="e">
        <f t="shared" si="66"/>
        <v>#N/A</v>
      </c>
      <c r="D227" s="45" t="e">
        <f t="shared" si="67"/>
        <v>#N/A</v>
      </c>
      <c r="E227" s="36" t="e">
        <f t="shared" si="68"/>
        <v>#N/A</v>
      </c>
      <c r="F227" s="38"/>
      <c r="G227" s="50"/>
      <c r="H227" s="45"/>
    </row>
    <row r="228" spans="2:8" x14ac:dyDescent="0.35">
      <c r="B228" s="1">
        <v>5</v>
      </c>
      <c r="C228" s="1" t="e">
        <f t="shared" si="66"/>
        <v>#N/A</v>
      </c>
      <c r="D228" s="45" t="e">
        <f t="shared" si="67"/>
        <v>#N/A</v>
      </c>
      <c r="E228" s="36" t="e">
        <f t="shared" si="68"/>
        <v>#N/A</v>
      </c>
      <c r="F228" s="38"/>
      <c r="G228" s="50"/>
      <c r="H228" s="45"/>
    </row>
    <row r="229" spans="2:8" x14ac:dyDescent="0.35">
      <c r="B229" s="1">
        <v>6</v>
      </c>
      <c r="C229" s="1" t="e">
        <f t="shared" si="66"/>
        <v>#N/A</v>
      </c>
      <c r="D229" s="45" t="e">
        <f t="shared" si="67"/>
        <v>#N/A</v>
      </c>
      <c r="E229" s="36" t="e">
        <f t="shared" si="68"/>
        <v>#N/A</v>
      </c>
      <c r="F229" s="38"/>
      <c r="G229" s="50"/>
      <c r="H229" s="45"/>
    </row>
    <row r="230" spans="2:8" x14ac:dyDescent="0.35">
      <c r="B230" s="1">
        <v>7</v>
      </c>
      <c r="C230" s="1" t="e">
        <f t="shared" si="66"/>
        <v>#N/A</v>
      </c>
      <c r="D230" s="45" t="e">
        <f t="shared" si="67"/>
        <v>#N/A</v>
      </c>
      <c r="E230" s="36" t="e">
        <f t="shared" si="68"/>
        <v>#N/A</v>
      </c>
      <c r="F230" s="38"/>
      <c r="G230" s="50"/>
      <c r="H230" s="45"/>
    </row>
    <row r="231" spans="2:8" x14ac:dyDescent="0.35">
      <c r="B231" s="1">
        <v>8</v>
      </c>
      <c r="C231" s="1" t="e">
        <f t="shared" si="66"/>
        <v>#N/A</v>
      </c>
      <c r="D231" s="45" t="e">
        <f t="shared" si="67"/>
        <v>#N/A</v>
      </c>
      <c r="E231" s="36" t="e">
        <f t="shared" si="68"/>
        <v>#N/A</v>
      </c>
      <c r="F231" s="38"/>
      <c r="G231" s="50"/>
      <c r="H231" s="45"/>
    </row>
    <row r="232" spans="2:8" x14ac:dyDescent="0.35">
      <c r="B232" s="1">
        <v>9</v>
      </c>
      <c r="C232" s="1" t="e">
        <f t="shared" si="66"/>
        <v>#N/A</v>
      </c>
      <c r="D232" s="45" t="e">
        <f t="shared" si="67"/>
        <v>#N/A</v>
      </c>
      <c r="E232" s="36" t="e">
        <f t="shared" si="68"/>
        <v>#N/A</v>
      </c>
      <c r="F232" s="38"/>
      <c r="G232" s="50"/>
      <c r="H232" s="45"/>
    </row>
    <row r="233" spans="2:8" x14ac:dyDescent="0.35">
      <c r="B233" s="1">
        <v>10</v>
      </c>
      <c r="C233" s="1" t="e">
        <f t="shared" si="66"/>
        <v>#N/A</v>
      </c>
      <c r="D233" s="45" t="e">
        <f t="shared" si="67"/>
        <v>#N/A</v>
      </c>
      <c r="E233" s="36" t="e">
        <f t="shared" si="68"/>
        <v>#N/A</v>
      </c>
      <c r="F233" s="38"/>
      <c r="G233" s="50"/>
      <c r="H233" s="45"/>
    </row>
    <row r="234" spans="2:8" x14ac:dyDescent="0.35">
      <c r="B234" s="1">
        <v>11</v>
      </c>
      <c r="C234" s="1" t="e">
        <f t="shared" si="66"/>
        <v>#N/A</v>
      </c>
      <c r="D234" s="45" t="e">
        <f t="shared" si="67"/>
        <v>#N/A</v>
      </c>
      <c r="E234" s="36" t="e">
        <f t="shared" si="68"/>
        <v>#N/A</v>
      </c>
      <c r="F234" s="38"/>
      <c r="G234" s="50"/>
      <c r="H234" s="45"/>
    </row>
    <row r="235" spans="2:8" x14ac:dyDescent="0.35">
      <c r="B235" s="1">
        <v>12</v>
      </c>
      <c r="C235" s="1" t="e">
        <f t="shared" si="66"/>
        <v>#N/A</v>
      </c>
      <c r="D235" s="45" t="e">
        <f t="shared" si="67"/>
        <v>#N/A</v>
      </c>
      <c r="E235" s="36" t="e">
        <f t="shared" si="68"/>
        <v>#N/A</v>
      </c>
      <c r="F235" s="38"/>
      <c r="G235" s="50"/>
      <c r="H235" s="45"/>
    </row>
    <row r="236" spans="2:8" x14ac:dyDescent="0.35">
      <c r="B236" s="1">
        <v>13</v>
      </c>
      <c r="C236" s="1" t="e">
        <f t="shared" si="66"/>
        <v>#N/A</v>
      </c>
      <c r="D236" s="45" t="e">
        <f t="shared" si="67"/>
        <v>#N/A</v>
      </c>
      <c r="E236" s="36" t="e">
        <f t="shared" si="68"/>
        <v>#N/A</v>
      </c>
      <c r="F236" s="38"/>
      <c r="G236" s="50"/>
      <c r="H236" s="45"/>
    </row>
    <row r="237" spans="2:8" x14ac:dyDescent="0.35">
      <c r="B237" s="1">
        <v>14</v>
      </c>
      <c r="C237" s="1" t="e">
        <f t="shared" si="66"/>
        <v>#N/A</v>
      </c>
      <c r="D237" s="45" t="e">
        <f t="shared" si="67"/>
        <v>#N/A</v>
      </c>
      <c r="E237" s="36" t="e">
        <f t="shared" si="68"/>
        <v>#N/A</v>
      </c>
      <c r="F237" s="38"/>
      <c r="G237" s="50"/>
      <c r="H237" s="45"/>
    </row>
    <row r="238" spans="2:8" x14ac:dyDescent="0.35">
      <c r="B238" s="1">
        <v>15</v>
      </c>
      <c r="C238" s="1" t="e">
        <f t="shared" si="66"/>
        <v>#N/A</v>
      </c>
      <c r="D238" s="45" t="e">
        <f t="shared" si="67"/>
        <v>#N/A</v>
      </c>
      <c r="E238" s="36" t="e">
        <f t="shared" si="68"/>
        <v>#N/A</v>
      </c>
      <c r="F238" s="38"/>
      <c r="G238" s="50"/>
      <c r="H238" s="45"/>
    </row>
    <row r="239" spans="2:8" x14ac:dyDescent="0.35">
      <c r="B239" s="1">
        <v>16</v>
      </c>
      <c r="C239" s="1" t="e">
        <f t="shared" si="66"/>
        <v>#N/A</v>
      </c>
      <c r="D239" s="45" t="e">
        <f t="shared" si="67"/>
        <v>#N/A</v>
      </c>
      <c r="E239" s="36" t="e">
        <f t="shared" si="68"/>
        <v>#N/A</v>
      </c>
      <c r="F239" s="38"/>
      <c r="G239" s="50"/>
      <c r="H239" s="45"/>
    </row>
    <row r="240" spans="2:8" x14ac:dyDescent="0.35">
      <c r="B240" s="1">
        <v>17</v>
      </c>
      <c r="C240" s="1" t="e">
        <f t="shared" si="66"/>
        <v>#N/A</v>
      </c>
      <c r="D240" s="45" t="e">
        <f t="shared" si="67"/>
        <v>#N/A</v>
      </c>
      <c r="E240" s="36" t="e">
        <f t="shared" si="68"/>
        <v>#N/A</v>
      </c>
      <c r="F240" s="38"/>
      <c r="G240" s="50"/>
      <c r="H240" s="45"/>
    </row>
    <row r="241" spans="1:8" x14ac:dyDescent="0.35">
      <c r="B241" s="1">
        <v>18</v>
      </c>
      <c r="C241" s="1" t="e">
        <f t="shared" si="66"/>
        <v>#N/A</v>
      </c>
      <c r="D241" s="45" t="e">
        <f t="shared" si="67"/>
        <v>#N/A</v>
      </c>
      <c r="E241" s="36" t="e">
        <f t="shared" si="68"/>
        <v>#N/A</v>
      </c>
      <c r="F241" s="38"/>
      <c r="G241" s="50"/>
      <c r="H241" s="45"/>
    </row>
    <row r="242" spans="1:8" x14ac:dyDescent="0.35">
      <c r="B242" s="1">
        <v>19</v>
      </c>
      <c r="C242" s="1" t="e">
        <f t="shared" si="66"/>
        <v>#N/A</v>
      </c>
      <c r="D242" s="45" t="e">
        <f t="shared" si="67"/>
        <v>#N/A</v>
      </c>
      <c r="E242" s="36" t="e">
        <f t="shared" si="68"/>
        <v>#N/A</v>
      </c>
      <c r="F242" s="38"/>
      <c r="G242" s="50"/>
      <c r="H242" s="45"/>
    </row>
    <row r="243" spans="1:8" x14ac:dyDescent="0.35">
      <c r="B243" s="1">
        <v>20</v>
      </c>
      <c r="C243" s="1" t="e">
        <f t="shared" si="66"/>
        <v>#N/A</v>
      </c>
      <c r="D243" s="45" t="e">
        <f t="shared" si="67"/>
        <v>#N/A</v>
      </c>
      <c r="E243" s="36" t="e">
        <f t="shared" si="68"/>
        <v>#N/A</v>
      </c>
      <c r="F243" s="38"/>
      <c r="G243" s="50"/>
      <c r="H243" s="45"/>
    </row>
    <row r="244" spans="1:8" x14ac:dyDescent="0.35">
      <c r="C244" s="1" t="str">
        <f>TEXTOS!$A$23</f>
        <v>Altres</v>
      </c>
      <c r="D244" s="45" t="e">
        <f>D245-SUM(D224:D243)</f>
        <v>#DIV/0!</v>
      </c>
      <c r="E244" s="36" t="e">
        <f t="shared" si="68"/>
        <v>#DIV/0!</v>
      </c>
      <c r="F244" s="38"/>
      <c r="G244" s="50"/>
      <c r="H244" s="45"/>
    </row>
    <row r="245" spans="1:8" x14ac:dyDescent="0.35">
      <c r="C245" s="1" t="s">
        <v>723</v>
      </c>
      <c r="D245" s="45" t="e">
        <f>V216</f>
        <v>#DIV/0!</v>
      </c>
      <c r="E245" s="36" t="e">
        <f t="shared" si="68"/>
        <v>#DIV/0!</v>
      </c>
      <c r="F245" s="38"/>
      <c r="G245" s="50"/>
      <c r="H245" s="45"/>
    </row>
    <row r="246" spans="1:8" x14ac:dyDescent="0.35">
      <c r="F246" s="38"/>
      <c r="G246" s="50"/>
      <c r="H246" s="45"/>
    </row>
    <row r="247" spans="1:8" x14ac:dyDescent="0.35">
      <c r="F247" s="38"/>
      <c r="G247" s="50"/>
      <c r="H247" s="45"/>
    </row>
    <row r="248" spans="1:8" x14ac:dyDescent="0.35">
      <c r="F248" s="38"/>
      <c r="G248" s="50"/>
      <c r="H248" s="45"/>
    </row>
    <row r="249" spans="1:8" x14ac:dyDescent="0.35">
      <c r="A249" s="59" t="s">
        <v>670</v>
      </c>
      <c r="B249" s="59"/>
      <c r="C249" s="59"/>
      <c r="D249" s="59"/>
      <c r="E249" s="59"/>
      <c r="F249" s="59"/>
      <c r="G249" s="59"/>
    </row>
    <row r="251" spans="1:8" x14ac:dyDescent="0.35">
      <c r="C251" s="1" t="s">
        <v>515</v>
      </c>
      <c r="D251" s="1" t="s">
        <v>14</v>
      </c>
      <c r="E251" s="1" t="s">
        <v>546</v>
      </c>
    </row>
    <row r="252" spans="1:8" x14ac:dyDescent="0.35">
      <c r="B252" s="1" t="str">
        <f>'2_TRAS'!F17</f>
        <v>VFU</v>
      </c>
      <c r="C252" s="50" t="e">
        <f>CALC_HC_SERV!N300</f>
        <v>#DIV/0!</v>
      </c>
      <c r="D252" s="31" t="e">
        <f>CALC_HC_SERV!M300</f>
        <v>#DIV/0!</v>
      </c>
      <c r="E252" s="1">
        <f>CALC_HC_SERV!L300</f>
        <v>0</v>
      </c>
    </row>
    <row r="253" spans="1:8" x14ac:dyDescent="0.35">
      <c r="B253" s="1" t="str">
        <f>'2_TRAS'!F18</f>
        <v>VFUI</v>
      </c>
      <c r="C253" s="50" t="e">
        <f>CALC_HC_SERV!N301</f>
        <v>#DIV/0!</v>
      </c>
      <c r="D253" s="31" t="e">
        <f>CALC_HC_SERV!M301</f>
        <v>#DIV/0!</v>
      </c>
      <c r="E253" s="1">
        <f>CALC_HC_SERV!L301</f>
        <v>0</v>
      </c>
    </row>
    <row r="254" spans="1:8" x14ac:dyDescent="0.35">
      <c r="B254" s="1" t="str">
        <f>'2_TRAS'!F19</f>
        <v>MFU</v>
      </c>
      <c r="C254" s="50" t="e">
        <f>CALC_HC_SERV!N302</f>
        <v>#DIV/0!</v>
      </c>
      <c r="D254" s="31" t="e">
        <f>CALC_HC_SERV!M302</f>
        <v>#DIV/0!</v>
      </c>
      <c r="E254" s="1">
        <f>CALC_HC_SERV!L302</f>
        <v>0</v>
      </c>
    </row>
    <row r="256" spans="1:8" x14ac:dyDescent="0.35">
      <c r="B256" s="1" t="s">
        <v>512</v>
      </c>
      <c r="C256" s="2" t="str">
        <f>'5_PEÇA'!H12</f>
        <v>VFU</v>
      </c>
      <c r="D256" s="50" t="e">
        <f>VLOOKUP(C256,B252:C254,2,0)</f>
        <v>#DIV/0!</v>
      </c>
    </row>
    <row r="258" spans="1:7" x14ac:dyDescent="0.35">
      <c r="A258" s="59" t="s">
        <v>671</v>
      </c>
      <c r="B258" s="59"/>
      <c r="C258" s="59"/>
      <c r="D258" s="59"/>
      <c r="E258" s="59"/>
      <c r="F258" s="59"/>
      <c r="G258" s="59"/>
    </row>
    <row r="260" spans="1:7" x14ac:dyDescent="0.35">
      <c r="F260" s="1">
        <f>'5_PEÇA'!G28</f>
        <v>0</v>
      </c>
    </row>
    <row r="261" spans="1:7" x14ac:dyDescent="0.35">
      <c r="B261" s="1" t="s">
        <v>512</v>
      </c>
      <c r="C261" s="2" t="str">
        <f>C256</f>
        <v>VFU</v>
      </c>
      <c r="D261" s="1" t="s">
        <v>518</v>
      </c>
      <c r="E261" s="1" t="s">
        <v>516</v>
      </c>
      <c r="F261" s="1" t="s">
        <v>584</v>
      </c>
      <c r="G261" s="1" t="s">
        <v>585</v>
      </c>
    </row>
    <row r="262" spans="1:7" x14ac:dyDescent="0.35">
      <c r="B262" s="1" t="s">
        <v>355</v>
      </c>
      <c r="D262" s="37" t="e">
        <f>IF(G262&gt;0,G262,F262)</f>
        <v>#DIV/0!</v>
      </c>
      <c r="E262" s="37" t="e">
        <f>IF($C$261=$B$252,D252,IF($C$261=$B$253,D253,IF($C$261=$B$254,D254,0)))</f>
        <v>#DIV/0!</v>
      </c>
      <c r="F262" s="37" t="e">
        <f>IFERROR(VLOOKUP(F260,ESTIMACIONES!$B$18:$C$20,2,0),1)*E262</f>
        <v>#DIV/0!</v>
      </c>
      <c r="G262" s="37">
        <f>'5_PEÇA'!G27</f>
        <v>0</v>
      </c>
    </row>
    <row r="263" spans="1:7" x14ac:dyDescent="0.35">
      <c r="B263" s="1" t="s">
        <v>517</v>
      </c>
      <c r="D263" s="36" t="e">
        <f>IF(G263&gt;0,G263,F263)</f>
        <v>#DIV/0!</v>
      </c>
      <c r="E263" s="36" t="e">
        <f>D256</f>
        <v>#DIV/0!</v>
      </c>
      <c r="F263" s="36" t="e">
        <f>F262*E263/E262</f>
        <v>#DIV/0!</v>
      </c>
      <c r="G263" s="36" t="e">
        <f>G262*E263/E262</f>
        <v>#DIV/0!</v>
      </c>
    </row>
    <row r="266" spans="1:7" x14ac:dyDescent="0.35">
      <c r="A266" s="59" t="s">
        <v>675</v>
      </c>
      <c r="B266" s="59"/>
      <c r="C266" s="59"/>
      <c r="D266" s="59"/>
      <c r="E266" s="59"/>
      <c r="F266" s="59"/>
      <c r="G266" s="59"/>
    </row>
    <row r="268" spans="1:7" x14ac:dyDescent="0.35">
      <c r="C268" s="1" t="s">
        <v>687</v>
      </c>
      <c r="D268" s="1" t="s">
        <v>688</v>
      </c>
    </row>
    <row r="269" spans="1:7" x14ac:dyDescent="0.35">
      <c r="B269" s="1" t="str">
        <f>TEXTOS!BF2</f>
        <v>Entrada</v>
      </c>
      <c r="C269" s="31">
        <f>SUM(C271:C279)</f>
        <v>0</v>
      </c>
      <c r="D269" s="31">
        <f>CALC_HC_SERV!D267</f>
        <v>0</v>
      </c>
    </row>
    <row r="270" spans="1:7" x14ac:dyDescent="0.35">
      <c r="B270" s="1" t="str">
        <f>TEXTOS!BF3</f>
        <v>=</v>
      </c>
      <c r="C270" s="31">
        <f>CALC_HC_SERV!C268</f>
        <v>0</v>
      </c>
      <c r="D270" s="31" t="str">
        <f>CALC_HC_SERV!D268</f>
        <v>=</v>
      </c>
    </row>
    <row r="271" spans="1:7" x14ac:dyDescent="0.35">
      <c r="B271" s="1" t="str">
        <f>TEXTOS!BF4</f>
        <v>Combustible reutilitzat en el CAT</v>
      </c>
      <c r="C271" s="31">
        <f>CALC_HC_SERV!C269</f>
        <v>0</v>
      </c>
      <c r="D271" s="31" t="e">
        <f>CALC_HC_SERV!D269</f>
        <v>#DIV/0!</v>
      </c>
    </row>
    <row r="272" spans="1:7" x14ac:dyDescent="0.35">
      <c r="B272" s="1" t="str">
        <f>TEXTOS!BF5</f>
        <v>Fluïd de l'aire condicionat recuperat</v>
      </c>
      <c r="C272" s="31">
        <f>CALC_HC_SERV!C270</f>
        <v>0</v>
      </c>
      <c r="D272" s="31" t="e">
        <f>CALC_HC_SERV!D270</f>
        <v>#DIV/0!</v>
      </c>
    </row>
    <row r="273" spans="1:8" x14ac:dyDescent="0.35">
      <c r="B273" s="1" t="str">
        <f>TEXTOS!BF6</f>
        <v>Peces recuperades</v>
      </c>
      <c r="C273" s="31">
        <f>CALC_HC_SERV!C271</f>
        <v>0</v>
      </c>
      <c r="D273" s="31" t="e">
        <f>CALC_HC_SERV!D271</f>
        <v>#DIV/0!</v>
      </c>
    </row>
    <row r="274" spans="1:8" x14ac:dyDescent="0.35">
      <c r="B274" s="1" t="str">
        <f>TEXTOS!BF7</f>
        <v>Residus Perillosos atribuïbles</v>
      </c>
      <c r="C274" s="31">
        <f>CALC_HC_SERV!C272</f>
        <v>0</v>
      </c>
      <c r="D274" s="31" t="e">
        <f>CALC_HC_SERV!D272</f>
        <v>#DIV/0!</v>
      </c>
    </row>
    <row r="275" spans="1:8" x14ac:dyDescent="0.35">
      <c r="B275" s="1" t="str">
        <f>TEXTOS!BF8</f>
        <v>Residus No perillosos atribuïbles sense ferralla</v>
      </c>
      <c r="C275" s="31">
        <f>CALC_HC_SERV!C273</f>
        <v>0</v>
      </c>
      <c r="D275" s="31" t="e">
        <f>CALC_HC_SERV!D273</f>
        <v>#DIV/0!</v>
      </c>
    </row>
    <row r="276" spans="1:8" x14ac:dyDescent="0.35">
      <c r="B276" s="1" t="str">
        <f>TEXTOS!BF9</f>
        <v>Ferralla</v>
      </c>
      <c r="C276" s="31">
        <f>CALC_HC_SERV!C274</f>
        <v>0</v>
      </c>
      <c r="D276" s="31" t="e">
        <f>CALC_HC_SERV!D274</f>
        <v>#DIV/0!</v>
      </c>
    </row>
    <row r="277" spans="1:8" x14ac:dyDescent="0.35">
      <c r="B277" s="1" t="str">
        <f>TEXTOS!BF10</f>
        <v>Residus emmagatzemats</v>
      </c>
      <c r="C277" s="31">
        <f>CALC_HC_SERV!C275</f>
        <v>0</v>
      </c>
      <c r="D277" s="31" t="e">
        <f>CALC_HC_SERV!D275</f>
        <v>#DIV/0!</v>
      </c>
    </row>
    <row r="278" spans="1:8" x14ac:dyDescent="0.35">
      <c r="B278" s="1" t="str">
        <f>TEXTOS!BF11</f>
        <v>Peces recuperades emmagatzemades</v>
      </c>
      <c r="C278" s="31">
        <f>CALC_HC_SERV!C276</f>
        <v>0</v>
      </c>
      <c r="D278" s="31" t="e">
        <f>CALC_HC_SERV!D276</f>
        <v>#DIV/0!</v>
      </c>
    </row>
    <row r="279" spans="1:8" x14ac:dyDescent="0.35">
      <c r="B279" s="1" t="str">
        <f>TEXTOS!BF12</f>
        <v>Stock de vehicles descontaminats</v>
      </c>
      <c r="C279" s="31">
        <f>CALC_HC_SERV!C277</f>
        <v>0</v>
      </c>
      <c r="D279" s="31" t="e">
        <f>CALC_HC_SERV!D277</f>
        <v>#DIV/0!</v>
      </c>
    </row>
    <row r="281" spans="1:8" x14ac:dyDescent="0.35">
      <c r="A281" s="15" t="s">
        <v>554</v>
      </c>
      <c r="B281" s="15"/>
      <c r="C281" s="15"/>
      <c r="D281" s="15"/>
      <c r="E281" s="15"/>
      <c r="F281" s="15"/>
      <c r="G281" s="15"/>
    </row>
    <row r="284" spans="1:8" x14ac:dyDescent="0.35">
      <c r="C284" s="1" t="s">
        <v>526</v>
      </c>
      <c r="D284" s="1" t="s">
        <v>527</v>
      </c>
      <c r="E284" s="1" t="s">
        <v>564</v>
      </c>
      <c r="F284" s="1" t="s">
        <v>565</v>
      </c>
      <c r="G284" s="1" t="s">
        <v>590</v>
      </c>
      <c r="H284" s="1" t="s">
        <v>591</v>
      </c>
    </row>
    <row r="285" spans="1:8" x14ac:dyDescent="0.35">
      <c r="B285" s="1" t="str">
        <f>TEXTOS!BF2</f>
        <v>Entrada</v>
      </c>
      <c r="C285" s="39">
        <f>D269</f>
        <v>0</v>
      </c>
      <c r="D285" s="39" t="e">
        <f>C285*$D$263</f>
        <v>#DIV/0!</v>
      </c>
      <c r="E285" s="39" t="e">
        <f>$D285</f>
        <v>#DIV/0!</v>
      </c>
      <c r="F285" s="39" t="e">
        <f>$D285</f>
        <v>#DIV/0!</v>
      </c>
    </row>
    <row r="286" spans="1:8" x14ac:dyDescent="0.35">
      <c r="B286" s="1" t="str">
        <f>TEXTOS!BF3</f>
        <v>=</v>
      </c>
    </row>
    <row r="287" spans="1:8" x14ac:dyDescent="0.35">
      <c r="B287" s="1" t="str">
        <f>TEXTOS!BF4</f>
        <v>Combustible reutilitzat en el CAT</v>
      </c>
      <c r="C287" s="39" t="e">
        <f t="shared" ref="C287:C295" si="69">D271</f>
        <v>#DIV/0!</v>
      </c>
      <c r="D287" s="39" t="e">
        <f t="shared" ref="D287:D294" si="70">C287*$D$263</f>
        <v>#DIV/0!</v>
      </c>
      <c r="E287" s="39"/>
      <c r="F287" s="39"/>
    </row>
    <row r="288" spans="1:8" x14ac:dyDescent="0.35">
      <c r="B288" s="1" t="str">
        <f>TEXTOS!BF5</f>
        <v>Fluïd de l'aire condicionat recuperat</v>
      </c>
      <c r="C288" s="39" t="e">
        <f t="shared" si="69"/>
        <v>#DIV/0!</v>
      </c>
      <c r="D288" s="39" t="e">
        <f t="shared" si="70"/>
        <v>#DIV/0!</v>
      </c>
      <c r="E288" s="39"/>
      <c r="F288" s="39"/>
    </row>
    <row r="289" spans="1:8" x14ac:dyDescent="0.35">
      <c r="B289" s="1" t="str">
        <f>TEXTOS!BF6</f>
        <v>Peces recuperades</v>
      </c>
      <c r="C289" s="39" t="e">
        <f t="shared" si="69"/>
        <v>#DIV/0!</v>
      </c>
      <c r="D289" s="39" t="e">
        <f t="shared" si="70"/>
        <v>#DIV/0!</v>
      </c>
      <c r="E289" s="51" t="e">
        <f>E300</f>
        <v>#DIV/0!</v>
      </c>
      <c r="F289" s="51" t="e">
        <f>F300</f>
        <v>#DIV/0!</v>
      </c>
      <c r="G289" s="60">
        <f>F334</f>
        <v>0.51666666666666672</v>
      </c>
      <c r="H289" s="51" t="e">
        <f>E289*G289</f>
        <v>#DIV/0!</v>
      </c>
    </row>
    <row r="290" spans="1:8" x14ac:dyDescent="0.35">
      <c r="B290" s="1" t="str">
        <f>TEXTOS!BF7</f>
        <v>Residus Perillosos atribuïbles</v>
      </c>
      <c r="C290" s="39" t="e">
        <f t="shared" si="69"/>
        <v>#DIV/0!</v>
      </c>
      <c r="D290" s="39" t="e">
        <f t="shared" si="70"/>
        <v>#DIV/0!</v>
      </c>
      <c r="E290" s="39"/>
      <c r="F290" s="39"/>
    </row>
    <row r="291" spans="1:8" x14ac:dyDescent="0.35">
      <c r="B291" s="1" t="str">
        <f>TEXTOS!BF8</f>
        <v>Residus No perillosos atribuïbles sense ferralla</v>
      </c>
      <c r="C291" s="39" t="e">
        <f t="shared" si="69"/>
        <v>#DIV/0!</v>
      </c>
      <c r="D291" s="39" t="e">
        <f t="shared" si="70"/>
        <v>#DIV/0!</v>
      </c>
      <c r="E291" s="51" t="e">
        <f>D297-E289</f>
        <v>#DIV/0!</v>
      </c>
      <c r="F291" s="51" t="e">
        <f>D297-F289</f>
        <v>#DIV/0!</v>
      </c>
      <c r="H291" s="51" t="e">
        <f>D297-H289</f>
        <v>#DIV/0!</v>
      </c>
    </row>
    <row r="292" spans="1:8" x14ac:dyDescent="0.35">
      <c r="B292" s="1" t="str">
        <f>TEXTOS!BF9</f>
        <v>Ferralla</v>
      </c>
      <c r="C292" s="39" t="e">
        <f t="shared" si="69"/>
        <v>#DIV/0!</v>
      </c>
      <c r="D292" s="39" t="e">
        <f t="shared" si="70"/>
        <v>#DIV/0!</v>
      </c>
      <c r="E292" s="39"/>
      <c r="F292" s="39"/>
    </row>
    <row r="293" spans="1:8" x14ac:dyDescent="0.35">
      <c r="B293" s="1" t="str">
        <f>TEXTOS!BF10</f>
        <v>Residus emmagatzemats</v>
      </c>
      <c r="C293" s="39" t="e">
        <f t="shared" si="69"/>
        <v>#DIV/0!</v>
      </c>
      <c r="D293" s="39" t="e">
        <f t="shared" si="70"/>
        <v>#DIV/0!</v>
      </c>
      <c r="E293" s="39"/>
      <c r="F293" s="39"/>
    </row>
    <row r="294" spans="1:8" x14ac:dyDescent="0.35">
      <c r="B294" s="1" t="str">
        <f>TEXTOS!BF11</f>
        <v>Peces recuperades emmagatzemades</v>
      </c>
      <c r="C294" s="39" t="e">
        <f t="shared" si="69"/>
        <v>#DIV/0!</v>
      </c>
      <c r="D294" s="39" t="e">
        <f t="shared" si="70"/>
        <v>#DIV/0!</v>
      </c>
      <c r="E294" s="39"/>
      <c r="F294" s="39"/>
    </row>
    <row r="295" spans="1:8" x14ac:dyDescent="0.35">
      <c r="B295" s="1" t="str">
        <f>TEXTOS!BF12</f>
        <v>Stock de vehicles descontaminats</v>
      </c>
      <c r="C295" s="39" t="e">
        <f t="shared" si="69"/>
        <v>#DIV/0!</v>
      </c>
      <c r="D295" s="39" t="e">
        <f t="shared" ref="D295" si="71">C295*$D$263</f>
        <v>#DIV/0!</v>
      </c>
      <c r="E295" s="39"/>
      <c r="F295" s="39"/>
    </row>
    <row r="297" spans="1:8" x14ac:dyDescent="0.35">
      <c r="B297" s="1" t="s">
        <v>566</v>
      </c>
      <c r="D297" s="39" t="e">
        <f>D289+D291</f>
        <v>#DIV/0!</v>
      </c>
    </row>
    <row r="298" spans="1:8" x14ac:dyDescent="0.35">
      <c r="B298" s="1" t="s">
        <v>567</v>
      </c>
      <c r="E298" s="5">
        <f>ESTIMACIONES!$E$311</f>
        <v>0.25</v>
      </c>
      <c r="F298" s="5">
        <f>ESTIMACIONES!$E$312</f>
        <v>0</v>
      </c>
    </row>
    <row r="299" spans="1:8" x14ac:dyDescent="0.35">
      <c r="B299" s="1" t="s">
        <v>568</v>
      </c>
      <c r="E299" s="38" t="e">
        <f>E298*D285</f>
        <v>#DIV/0!</v>
      </c>
      <c r="F299" s="38" t="e">
        <f>F298*D285</f>
        <v>#DIV/0!</v>
      </c>
    </row>
    <row r="300" spans="1:8" x14ac:dyDescent="0.35">
      <c r="B300" s="1" t="s">
        <v>569</v>
      </c>
      <c r="E300" s="39" t="e">
        <f>IF(E299&gt;D297,D297,E299)</f>
        <v>#DIV/0!</v>
      </c>
      <c r="F300" s="38" t="e">
        <f>F299</f>
        <v>#DIV/0!</v>
      </c>
    </row>
    <row r="302" spans="1:8" x14ac:dyDescent="0.35">
      <c r="A302" s="15" t="s">
        <v>597</v>
      </c>
      <c r="B302" s="15"/>
      <c r="C302" s="15"/>
      <c r="D302" s="15"/>
      <c r="E302" s="15"/>
      <c r="F302" s="15"/>
      <c r="G302" s="15"/>
    </row>
    <row r="304" spans="1:8" ht="72.5" x14ac:dyDescent="0.35">
      <c r="C304" s="7" t="s">
        <v>593</v>
      </c>
      <c r="D304" s="7" t="s">
        <v>594</v>
      </c>
    </row>
    <row r="305" spans="1:7" x14ac:dyDescent="0.35">
      <c r="B305" s="1" t="s">
        <v>528</v>
      </c>
      <c r="C305" s="7"/>
      <c r="D305" s="7"/>
    </row>
    <row r="306" spans="1:7" x14ac:dyDescent="0.35">
      <c r="B306" s="1" t="s">
        <v>595</v>
      </c>
      <c r="C306" s="39" t="e">
        <f>D289</f>
        <v>#DIV/0!</v>
      </c>
      <c r="D306" s="39" t="e">
        <f>H289</f>
        <v>#DIV/0!</v>
      </c>
    </row>
    <row r="307" spans="1:7" x14ac:dyDescent="0.35">
      <c r="B307" s="1" t="s">
        <v>596</v>
      </c>
      <c r="C307" s="50" t="e">
        <f>D263</f>
        <v>#DIV/0!</v>
      </c>
      <c r="D307" s="50" t="e">
        <f>D306*C307/C306</f>
        <v>#DIV/0!</v>
      </c>
    </row>
    <row r="308" spans="1:7" x14ac:dyDescent="0.35">
      <c r="B308" s="1" t="s">
        <v>598</v>
      </c>
    </row>
    <row r="309" spans="1:7" x14ac:dyDescent="0.35">
      <c r="B309" s="1" t="s">
        <v>595</v>
      </c>
      <c r="C309" s="39" t="e">
        <f>D291</f>
        <v>#DIV/0!</v>
      </c>
      <c r="D309" s="39" t="e">
        <f>H291</f>
        <v>#DIV/0!</v>
      </c>
    </row>
    <row r="310" spans="1:7" x14ac:dyDescent="0.35">
      <c r="B310" s="1" t="s">
        <v>596</v>
      </c>
      <c r="C310" s="50" t="e">
        <f>D263</f>
        <v>#DIV/0!</v>
      </c>
      <c r="D310" s="50" t="e">
        <f>D309*C310/C309</f>
        <v>#DIV/0!</v>
      </c>
    </row>
    <row r="313" spans="1:7" x14ac:dyDescent="0.35">
      <c r="A313" s="15" t="s">
        <v>622</v>
      </c>
      <c r="B313" s="15"/>
      <c r="C313" s="15"/>
      <c r="D313" s="15"/>
      <c r="E313" s="15"/>
      <c r="F313" s="15"/>
      <c r="G313" s="15"/>
    </row>
    <row r="315" spans="1:7" x14ac:dyDescent="0.35">
      <c r="B315" s="1" t="s">
        <v>19</v>
      </c>
      <c r="C315" s="53">
        <f>CALC_HC_SERV!C407</f>
        <v>1</v>
      </c>
      <c r="D315" s="1" t="s">
        <v>623</v>
      </c>
    </row>
    <row r="316" spans="1:7" x14ac:dyDescent="0.35">
      <c r="B316" s="1" t="s">
        <v>20</v>
      </c>
      <c r="C316" s="53">
        <f>CALC_HC_SERV!C408</f>
        <v>0</v>
      </c>
      <c r="D316" s="1" t="s">
        <v>624</v>
      </c>
    </row>
    <row r="317" spans="1:7" x14ac:dyDescent="0.35">
      <c r="C317" s="53"/>
    </row>
    <row r="318" spans="1:7" x14ac:dyDescent="0.35">
      <c r="A318" s="15" t="s">
        <v>628</v>
      </c>
      <c r="B318" s="15"/>
      <c r="C318" s="15"/>
      <c r="D318" s="15"/>
      <c r="E318" s="15"/>
      <c r="F318" s="15"/>
      <c r="G318" s="15"/>
    </row>
    <row r="320" spans="1:7" x14ac:dyDescent="0.35">
      <c r="C320" s="1" t="s">
        <v>586</v>
      </c>
      <c r="D320" s="1" t="s">
        <v>581</v>
      </c>
      <c r="E320" s="1" t="s">
        <v>587</v>
      </c>
      <c r="F320" s="1" t="s">
        <v>588</v>
      </c>
    </row>
    <row r="321" spans="1:7" x14ac:dyDescent="0.35">
      <c r="B321" s="1" t="s">
        <v>573</v>
      </c>
      <c r="C321" s="1">
        <f>'5_PEÇA'!F41</f>
        <v>0</v>
      </c>
      <c r="D321" s="1" t="str">
        <f>ESTIMACIONES!$C$280</f>
        <v>Mitjanament demandat</v>
      </c>
      <c r="E321" s="1" t="str">
        <f>IF(C321=0,D321,C321)</f>
        <v>Mitjanament demandat</v>
      </c>
      <c r="F321" s="36">
        <f>INDEX(CALC_HC_SERV!$E$391:$E$393,MATCH(E321,CALC_HC_SERV!$B$391:$B$393,0))</f>
        <v>0.5</v>
      </c>
    </row>
    <row r="322" spans="1:7" x14ac:dyDescent="0.35">
      <c r="F322" s="36"/>
    </row>
    <row r="323" spans="1:7" x14ac:dyDescent="0.35">
      <c r="C323" s="1" t="s">
        <v>629</v>
      </c>
      <c r="D323" s="1" t="s">
        <v>630</v>
      </c>
      <c r="E323" s="1" t="s">
        <v>631</v>
      </c>
      <c r="F323" s="36"/>
    </row>
    <row r="324" spans="1:7" x14ac:dyDescent="0.35">
      <c r="B324" s="1" t="str">
        <f>B315</f>
        <v>Bajo demanda del mercado</v>
      </c>
      <c r="C324" s="53">
        <f>C315</f>
        <v>1</v>
      </c>
      <c r="D324" s="50">
        <f>F321</f>
        <v>0.5</v>
      </c>
      <c r="E324" s="50">
        <f>C324*D324</f>
        <v>0.5</v>
      </c>
    </row>
    <row r="325" spans="1:7" x14ac:dyDescent="0.35">
      <c r="B325" s="1" t="s">
        <v>20</v>
      </c>
      <c r="C325" s="53">
        <f>C316</f>
        <v>0</v>
      </c>
      <c r="D325" s="48">
        <v>1</v>
      </c>
      <c r="E325" s="50">
        <f>C325*D325</f>
        <v>0</v>
      </c>
    </row>
    <row r="326" spans="1:7" x14ac:dyDescent="0.35">
      <c r="C326" s="53"/>
      <c r="D326" s="48"/>
      <c r="E326" s="50">
        <f>SUM(E324:E325)</f>
        <v>0.5</v>
      </c>
    </row>
    <row r="328" spans="1:7" x14ac:dyDescent="0.35">
      <c r="A328" s="15" t="s">
        <v>578</v>
      </c>
      <c r="B328" s="15"/>
      <c r="C328" s="15"/>
      <c r="D328" s="15"/>
      <c r="E328" s="15"/>
      <c r="F328" s="15"/>
      <c r="G328" s="15"/>
    </row>
    <row r="330" spans="1:7" x14ac:dyDescent="0.35">
      <c r="C330" s="1" t="s">
        <v>586</v>
      </c>
      <c r="D330" s="1" t="s">
        <v>581</v>
      </c>
      <c r="E330" s="1" t="s">
        <v>587</v>
      </c>
      <c r="F330" s="1" t="s">
        <v>588</v>
      </c>
      <c r="G330" s="1" t="s">
        <v>1042</v>
      </c>
    </row>
    <row r="331" spans="1:7" x14ac:dyDescent="0.35">
      <c r="B331" s="1" t="s">
        <v>579</v>
      </c>
      <c r="C331" s="1" t="str">
        <f>'5_PEÇA'!$H$33&amp;"-"&amp;'5_PEÇA'!$H$35&amp;"-"&amp;'5_PEÇA'!$H$37</f>
        <v>--</v>
      </c>
      <c r="D331" s="1" t="str">
        <f>ESTIMACIONES!$C$278</f>
        <v>Baixa voluntària de l'usuari-Per avaries-Mitja</v>
      </c>
      <c r="E331" s="1" t="str">
        <f>IF(OR(C331=0,C331="--"),D331,C331)</f>
        <v>Baixa voluntària de l'usuari-Per avaries-Mitja</v>
      </c>
      <c r="F331" s="36">
        <f>INDEX(CALC_HC_SERV!$E$348:$E$357,MATCH(G331,CALC_HC_SERV!$B$348:$B$357,0))</f>
        <v>0.5</v>
      </c>
      <c r="G331" s="1" t="str">
        <f>IFERROR(VLOOKUP(E331,L_C_BAIX,1,0),D331)</f>
        <v>Baixa voluntària de l'usuari-Per avaries-Mitja</v>
      </c>
    </row>
    <row r="332" spans="1:7" x14ac:dyDescent="0.35">
      <c r="B332" s="1" t="s">
        <v>580</v>
      </c>
      <c r="C332" s="1">
        <f>'5_PEÇA'!F39</f>
        <v>0</v>
      </c>
      <c r="D332" s="1">
        <f>ESTIMACIONES!$C$279</f>
        <v>10</v>
      </c>
      <c r="E332" s="1">
        <f t="shared" ref="E332" si="72">IF(C332=0,D332,C332)</f>
        <v>10</v>
      </c>
      <c r="F332" s="36">
        <f>INDEX(CALC_HC_SERV!$E$364:$E$384,MATCH(E332,CALC_HC_SERV!$B$364:$B$384,0))</f>
        <v>0.55000000000000004</v>
      </c>
    </row>
    <row r="333" spans="1:7" x14ac:dyDescent="0.35">
      <c r="B333" s="1" t="s">
        <v>573</v>
      </c>
      <c r="F333" s="36">
        <f>E326</f>
        <v>0.5</v>
      </c>
    </row>
    <row r="334" spans="1:7" x14ac:dyDescent="0.35">
      <c r="B334" s="1" t="s">
        <v>589</v>
      </c>
      <c r="D334" s="1">
        <f>IF(ISERROR(VLOOKUP(C331,L_C_BAIX,1,0))="VERDADERO",1,0)</f>
        <v>0</v>
      </c>
      <c r="F334" s="50">
        <f>AVERAGE(F331:F333)</f>
        <v>0.51666666666666672</v>
      </c>
    </row>
    <row r="336" spans="1:7" x14ac:dyDescent="0.35">
      <c r="C336" s="4"/>
    </row>
    <row r="337" spans="1:7" x14ac:dyDescent="0.35">
      <c r="A337" s="15" t="s">
        <v>603</v>
      </c>
      <c r="B337" s="15"/>
      <c r="C337" s="15"/>
      <c r="D337" s="15"/>
      <c r="E337" s="15"/>
      <c r="F337" s="15"/>
      <c r="G337" s="15"/>
    </row>
    <row r="339" spans="1:7" x14ac:dyDescent="0.35">
      <c r="C339" s="1" t="s">
        <v>285</v>
      </c>
      <c r="D339" s="1" t="s">
        <v>287</v>
      </c>
      <c r="E339" s="1" t="s">
        <v>602</v>
      </c>
      <c r="F339" s="1" t="s">
        <v>604</v>
      </c>
      <c r="G339" s="1" t="s">
        <v>605</v>
      </c>
    </row>
    <row r="340" spans="1:7" x14ac:dyDescent="0.35">
      <c r="B340" s="1" t="str">
        <f>CALC_HAC!B388</f>
        <v>Aigua de xarxa</v>
      </c>
      <c r="C340" s="1">
        <f>CALC_HAC!C388</f>
        <v>0</v>
      </c>
      <c r="D340" s="1" t="str">
        <f>CALC_HAC!$F$96</f>
        <v>l</v>
      </c>
      <c r="E340" s="50" t="e">
        <f>$D$263</f>
        <v>#DIV/0!</v>
      </c>
      <c r="F340" s="45" t="e">
        <f>C340*E340</f>
        <v>#DIV/0!</v>
      </c>
    </row>
    <row r="341" spans="1:7" x14ac:dyDescent="0.35">
      <c r="B341" s="1" t="str">
        <f>CALC_HAC!B389</f>
        <v>Aigua d'altres orígens (pou, riu, etc.)</v>
      </c>
      <c r="C341" s="1">
        <f>CALC_HAC!C389</f>
        <v>0</v>
      </c>
      <c r="D341" s="1" t="str">
        <f>CALC_HAC!$F$96</f>
        <v>l</v>
      </c>
      <c r="E341" s="50" t="e">
        <f>$D$263</f>
        <v>#DIV/0!</v>
      </c>
      <c r="F341" s="45" t="e">
        <f t="shared" ref="F341:F342" si="73">C341*E341</f>
        <v>#DIV/0!</v>
      </c>
    </row>
    <row r="342" spans="1:7" x14ac:dyDescent="0.35">
      <c r="B342" s="1" t="str">
        <f>CALC_HAC!B390</f>
        <v>Aguas pluviales</v>
      </c>
      <c r="C342" s="1">
        <f>CALC_HAC!C390</f>
        <v>0</v>
      </c>
      <c r="D342" s="1" t="str">
        <f>CALC_HAC!$F$96</f>
        <v>l</v>
      </c>
      <c r="E342" s="50" t="e">
        <f>$D$307</f>
        <v>#DIV/0!</v>
      </c>
      <c r="F342" s="45" t="e">
        <f t="shared" si="73"/>
        <v>#DIV/0!</v>
      </c>
    </row>
    <row r="343" spans="1:7" x14ac:dyDescent="0.35">
      <c r="C343" s="1">
        <f>SUBTOTAL(9,C340:C342)</f>
        <v>0</v>
      </c>
      <c r="D343" s="1" t="str">
        <f>CALC_HAC!$F$96</f>
        <v>l</v>
      </c>
      <c r="F343" s="45" t="e">
        <f>SUBTOTAL(9,F340:F342)</f>
        <v>#DIV/0!</v>
      </c>
      <c r="G343" s="50" t="e">
        <f>F343/C343</f>
        <v>#DIV/0!</v>
      </c>
    </row>
    <row r="346" spans="1:7" x14ac:dyDescent="0.35">
      <c r="A346" s="15" t="s">
        <v>606</v>
      </c>
      <c r="B346" s="15"/>
      <c r="C346" s="15"/>
      <c r="D346" s="15"/>
      <c r="E346" s="15"/>
      <c r="F346" s="15"/>
      <c r="G346" s="15"/>
    </row>
    <row r="347" spans="1:7" x14ac:dyDescent="0.35">
      <c r="G347" s="50"/>
    </row>
    <row r="348" spans="1:7" x14ac:dyDescent="0.35">
      <c r="D348" s="1" t="s">
        <v>526</v>
      </c>
      <c r="E348" s="1" t="s">
        <v>612</v>
      </c>
      <c r="F348" s="1" t="s">
        <v>611</v>
      </c>
      <c r="G348" s="50"/>
    </row>
    <row r="349" spans="1:7" x14ac:dyDescent="0.35">
      <c r="C349" s="1" t="s">
        <v>13</v>
      </c>
      <c r="D349" s="1" t="s">
        <v>5</v>
      </c>
      <c r="F349" s="1" t="s">
        <v>5</v>
      </c>
      <c r="G349" s="50"/>
    </row>
    <row r="350" spans="1:7" x14ac:dyDescent="0.35">
      <c r="B350" s="1" t="s">
        <v>285</v>
      </c>
      <c r="C350" s="48">
        <v>1</v>
      </c>
      <c r="D350" s="31">
        <f>CALC_HAC!$E$51</f>
        <v>0</v>
      </c>
      <c r="E350" s="50" t="e">
        <f>F350/D350</f>
        <v>#DIV/0!</v>
      </c>
      <c r="F350" s="45" t="e">
        <f>SUM(F351:F352)</f>
        <v>#DIV/0!</v>
      </c>
    </row>
    <row r="351" spans="1:7" x14ac:dyDescent="0.35">
      <c r="B351" s="1" t="s">
        <v>607</v>
      </c>
      <c r="C351" s="48">
        <f>C350-C352</f>
        <v>0.5</v>
      </c>
      <c r="D351" s="1">
        <f>C351*$D$350</f>
        <v>0</v>
      </c>
      <c r="E351" s="50" t="e">
        <f>D263</f>
        <v>#DIV/0!</v>
      </c>
      <c r="F351" s="45" t="e">
        <f>D351*E351</f>
        <v>#DIV/0!</v>
      </c>
    </row>
    <row r="352" spans="1:7" x14ac:dyDescent="0.35">
      <c r="B352" s="1" t="s">
        <v>608</v>
      </c>
      <c r="C352" s="48">
        <f>ESTIMACIONES!$E$324</f>
        <v>0.5</v>
      </c>
      <c r="D352" s="1">
        <f>C352*$D$350</f>
        <v>0</v>
      </c>
      <c r="E352" s="50" t="e">
        <f>D307</f>
        <v>#DIV/0!</v>
      </c>
      <c r="F352" s="45" t="e">
        <f>D352*E352</f>
        <v>#DIV/0!</v>
      </c>
    </row>
    <row r="354" spans="1:7" x14ac:dyDescent="0.35">
      <c r="B354" s="1" t="s">
        <v>610</v>
      </c>
    </row>
    <row r="357" spans="1:7" x14ac:dyDescent="0.35">
      <c r="A357" s="59" t="s">
        <v>691</v>
      </c>
      <c r="B357" s="59"/>
      <c r="C357" s="59"/>
      <c r="D357" s="59"/>
      <c r="E357" s="59"/>
      <c r="F357" s="59"/>
      <c r="G357" s="59"/>
    </row>
    <row r="359" spans="1:7" x14ac:dyDescent="0.35">
      <c r="C359" s="1" t="s">
        <v>676</v>
      </c>
      <c r="D359" s="1" t="s">
        <v>659</v>
      </c>
      <c r="E359" s="1" t="s">
        <v>682</v>
      </c>
      <c r="F359" s="1" t="s">
        <v>543</v>
      </c>
      <c r="G359" s="1" t="s">
        <v>5</v>
      </c>
    </row>
    <row r="360" spans="1:7" x14ac:dyDescent="0.35">
      <c r="B360" s="1" t="str">
        <f>'1_GEN1'!E106</f>
        <v>Olis</v>
      </c>
      <c r="C360" s="1" t="str">
        <f>CALC_HAC!G352</f>
        <v>Recuperació</v>
      </c>
      <c r="D360" s="1" t="str">
        <f>ESTIMACIONES!I64</f>
        <v>Recuperació</v>
      </c>
      <c r="E360" s="1" t="str">
        <f>IF(C360=TEXTOS!$AI$5,D360,C360)</f>
        <v>Recuperació</v>
      </c>
      <c r="F360" s="43" t="str">
        <f>IF(E360=TEXTOS!$AI$4,TEXTOS!$H$2,TEXTOS!$H$3)</f>
        <v>SI</v>
      </c>
      <c r="G360" s="31">
        <f>'1_GEN1'!I106</f>
        <v>0</v>
      </c>
    </row>
    <row r="361" spans="1:7" x14ac:dyDescent="0.35">
      <c r="B361" s="1" t="str">
        <f>'1_GEN1'!E107</f>
        <v>Bateries</v>
      </c>
      <c r="C361" s="1" t="str">
        <f>CALC_HAC!G353</f>
        <v>Recuperació</v>
      </c>
      <c r="D361" s="1" t="str">
        <f>ESTIMACIONES!I65</f>
        <v>Recuperació</v>
      </c>
      <c r="E361" s="1" t="str">
        <f>IF(C361=TEXTOS!$AI$5,D361,C361)</f>
        <v>Recuperació</v>
      </c>
      <c r="F361" s="43" t="str">
        <f>IF(E361=TEXTOS!$AI$4,TEXTOS!$H$2,TEXTOS!$H$3)</f>
        <v>SI</v>
      </c>
      <c r="G361" s="31">
        <f>'1_GEN1'!I107</f>
        <v>0</v>
      </c>
    </row>
    <row r="362" spans="1:7" x14ac:dyDescent="0.35">
      <c r="B362" s="1" t="str">
        <f>'1_GEN1'!E108</f>
        <v>Líquids refrigerants i anticongelants</v>
      </c>
      <c r="C362" s="1" t="str">
        <f>CALC_HAC!G354</f>
        <v>Abocador</v>
      </c>
      <c r="D362" s="1" t="str">
        <f>ESTIMACIONES!I66</f>
        <v>Recuperació</v>
      </c>
      <c r="E362" s="1" t="str">
        <f>IF(C362=TEXTOS!$AI$5,D362,C362)</f>
        <v>Abocador</v>
      </c>
      <c r="F362" s="43" t="str">
        <f>IF(E362=TEXTOS!$AI$4,TEXTOS!$H$2,TEXTOS!$H$3)</f>
        <v>NO</v>
      </c>
      <c r="G362" s="31">
        <f>'1_GEN1'!I108</f>
        <v>0</v>
      </c>
    </row>
    <row r="363" spans="1:7" x14ac:dyDescent="0.35">
      <c r="B363" s="1" t="str">
        <f>'1_GEN1'!E109</f>
        <v>Fluïds Aire Condicionat</v>
      </c>
      <c r="C363" s="1" t="str">
        <f>CALC_HAC!G355</f>
        <v>Recuperació</v>
      </c>
      <c r="D363" s="1" t="str">
        <f>ESTIMACIONES!I67</f>
        <v>Recuperació</v>
      </c>
      <c r="E363" s="1" t="str">
        <f>IF(C363=TEXTOS!$AI$5,D363,C363)</f>
        <v>Recuperació</v>
      </c>
      <c r="F363" s="43" t="str">
        <f>IF(E363=TEXTOS!$AI$4,TEXTOS!$H$2,TEXTOS!$H$3)</f>
        <v>SI</v>
      </c>
      <c r="G363" s="31">
        <f>'1_GEN1'!I109</f>
        <v>0</v>
      </c>
    </row>
    <row r="364" spans="1:7" x14ac:dyDescent="0.35">
      <c r="B364" s="1" t="str">
        <f>'1_GEN1'!E110</f>
        <v>Combustibles (reutilitzados en el propi CAT)</v>
      </c>
      <c r="C364" s="1" t="str">
        <f>CALC_HAC!G356</f>
        <v>Recuperació</v>
      </c>
      <c r="D364" s="1" t="str">
        <f>ESTIMACIONES!I68</f>
        <v>Recuperació</v>
      </c>
      <c r="E364" s="1" t="str">
        <f>IF(C364=TEXTOS!$AI$5,D364,C364)</f>
        <v>Recuperació</v>
      </c>
      <c r="F364" s="43" t="str">
        <f>IF(E364=TEXTOS!$AI$4,TEXTOS!$H$2,TEXTOS!$H$3)</f>
        <v>SI</v>
      </c>
      <c r="G364" s="31">
        <f>'1_GEN1'!I110</f>
        <v>0</v>
      </c>
    </row>
    <row r="365" spans="1:7" x14ac:dyDescent="0.35">
      <c r="B365" s="1" t="str">
        <f>'1_GEN1'!E111</f>
        <v>Airbags</v>
      </c>
      <c r="C365" s="1" t="str">
        <f>CALC_HAC!G357</f>
        <v>Abocador</v>
      </c>
      <c r="D365" s="1" t="str">
        <f>ESTIMACIONES!I69</f>
        <v>Abocador</v>
      </c>
      <c r="E365" s="1" t="str">
        <f>IF(C365=TEXTOS!$AI$5,D365,C365)</f>
        <v>Abocador</v>
      </c>
      <c r="F365" s="43" t="str">
        <f>IF(E365=TEXTOS!$AI$4,TEXTOS!$H$2,TEXTOS!$H$3)</f>
        <v>NO</v>
      </c>
      <c r="G365" s="31">
        <f>'1_GEN1'!I111</f>
        <v>0</v>
      </c>
    </row>
    <row r="366" spans="1:7" x14ac:dyDescent="0.35">
      <c r="B366" s="1" t="str">
        <f>'1_GEN1'!E112</f>
        <v>Filtres de combustibles</v>
      </c>
      <c r="C366" s="1" t="str">
        <f>CALC_HAC!G358</f>
        <v>Recuperació</v>
      </c>
      <c r="D366" s="1" t="str">
        <f>ESTIMACIONES!I70</f>
        <v>Recuperació</v>
      </c>
      <c r="E366" s="1" t="str">
        <f>IF(C366=TEXTOS!$AI$5,D366,C366)</f>
        <v>Recuperació</v>
      </c>
      <c r="F366" s="43" t="str">
        <f>IF(E366=TEXTOS!$AI$4,TEXTOS!$H$2,TEXTOS!$H$3)</f>
        <v>SI</v>
      </c>
      <c r="G366" s="31">
        <f>'1_GEN1'!I112</f>
        <v>0</v>
      </c>
    </row>
    <row r="367" spans="1:7" x14ac:dyDescent="0.35">
      <c r="B367" s="1" t="str">
        <f>'1_GEN1'!E113</f>
        <v>Filtres d'oli</v>
      </c>
      <c r="C367" s="1" t="str">
        <f>CALC_HAC!G359</f>
        <v>Recuperació</v>
      </c>
      <c r="D367" s="1" t="str">
        <f>ESTIMACIONES!I71</f>
        <v>Recuperació</v>
      </c>
      <c r="E367" s="1" t="str">
        <f>IF(C367=TEXTOS!$AI$5,D367,C367)</f>
        <v>Recuperació</v>
      </c>
      <c r="F367" s="43" t="str">
        <f>IF(E367=TEXTOS!$AI$4,TEXTOS!$H$2,TEXTOS!$H$3)</f>
        <v>SI</v>
      </c>
      <c r="G367" s="31">
        <f>'1_GEN1'!I113</f>
        <v>0</v>
      </c>
    </row>
    <row r="368" spans="1:7" x14ac:dyDescent="0.35">
      <c r="B368" s="1" t="str">
        <f>'1_GEN1'!E114</f>
        <v>Líquid de frens</v>
      </c>
      <c r="C368" s="1" t="str">
        <f>CALC_HAC!G360</f>
        <v>Recuperació</v>
      </c>
      <c r="D368" s="1" t="str">
        <f>ESTIMACIONES!I72</f>
        <v>Recuperació</v>
      </c>
      <c r="E368" s="1" t="str">
        <f>IF(C368=TEXTOS!$AI$5,D368,C368)</f>
        <v>Recuperació</v>
      </c>
      <c r="F368" s="43" t="str">
        <f>IF(E368=TEXTOS!$AI$4,TEXTOS!$H$2,TEXTOS!$H$3)</f>
        <v>SI</v>
      </c>
      <c r="G368" s="31">
        <f>'1_GEN1'!I114</f>
        <v>0</v>
      </c>
    </row>
    <row r="369" spans="1:7" x14ac:dyDescent="0.35">
      <c r="B369" s="1" t="str">
        <f>'1_GEN1'!E115</f>
        <v>Dissolvents</v>
      </c>
      <c r="C369" s="1" t="str">
        <f>CALC_HAC!G361</f>
        <v>Abocador</v>
      </c>
      <c r="D369" s="1" t="str">
        <f>ESTIMACIONES!I73</f>
        <v>Abocador</v>
      </c>
      <c r="E369" s="1" t="str">
        <f>IF(C369=TEXTOS!$AI$5,D369,C369)</f>
        <v>Abocador</v>
      </c>
      <c r="F369" s="43" t="str">
        <f>IF(E369=TEXTOS!$AI$4,TEXTOS!$H$2,TEXTOS!$H$3)</f>
        <v>NO</v>
      </c>
      <c r="G369" s="31">
        <f>'1_GEN1'!I115</f>
        <v>0</v>
      </c>
    </row>
    <row r="370" spans="1:7" x14ac:dyDescent="0.35">
      <c r="B370" s="1" t="str">
        <f>'1_GEN1'!E116</f>
        <v>Absorbents</v>
      </c>
      <c r="C370" s="1" t="str">
        <f>CALC_HAC!G362</f>
        <v>Recuperació</v>
      </c>
      <c r="D370" s="1" t="str">
        <f>ESTIMACIONES!I74</f>
        <v>Recuperació</v>
      </c>
      <c r="E370" s="1" t="str">
        <f>IF(C370=TEXTOS!$AI$5,D370,C370)</f>
        <v>Recuperació</v>
      </c>
      <c r="F370" s="43" t="str">
        <f>IF(E370=TEXTOS!$AI$4,TEXTOS!$H$2,TEXTOS!$H$3)</f>
        <v>SI</v>
      </c>
      <c r="G370" s="31">
        <f>'1_GEN1'!I116</f>
        <v>0</v>
      </c>
    </row>
    <row r="371" spans="1:7" x14ac:dyDescent="0.35">
      <c r="B371" s="1" t="str">
        <f>'1_GEN1'!E117</f>
        <v xml:space="preserve">Llots de decantació del separador d'hidrocarburs </v>
      </c>
      <c r="C371" s="1" t="str">
        <f>CALC_HAC!G363</f>
        <v>Abocador</v>
      </c>
      <c r="D371" s="1" t="str">
        <f>ESTIMACIONES!I75</f>
        <v>Abocador</v>
      </c>
      <c r="E371" s="1" t="str">
        <f>IF(C371=TEXTOS!$AI$5,D371,C371)</f>
        <v>Abocador</v>
      </c>
      <c r="F371" s="43" t="str">
        <f>IF(E371=TEXTOS!$AI$4,TEXTOS!$H$2,TEXTOS!$H$3)</f>
        <v>NO</v>
      </c>
      <c r="G371" s="31">
        <f>'1_GEN1'!I117</f>
        <v>0</v>
      </c>
    </row>
    <row r="372" spans="1:7" x14ac:dyDescent="0.35">
      <c r="B372" s="1" t="str">
        <f>'1_GEN1'!E122</f>
        <v>RP1</v>
      </c>
      <c r="C372" s="1" t="str">
        <f>CALC_HAC!G364</f>
        <v>Recuperació</v>
      </c>
      <c r="D372" s="1" t="str">
        <f>ESTIMACIONES!I76</f>
        <v>Abocador</v>
      </c>
      <c r="E372" s="1" t="str">
        <f>IF(C372=TEXTOS!$AI$5,D372,C372)</f>
        <v>Recuperació</v>
      </c>
      <c r="F372" s="43" t="str">
        <f>IF(E372=TEXTOS!$AI$4,TEXTOS!$H$2,TEXTOS!$H$3)</f>
        <v>SI</v>
      </c>
      <c r="G372" s="31">
        <f>'1_GEN1'!I122</f>
        <v>0</v>
      </c>
    </row>
    <row r="373" spans="1:7" x14ac:dyDescent="0.35">
      <c r="B373" s="1">
        <f>'1_GEN1'!E123</f>
        <v>0</v>
      </c>
      <c r="C373" s="1" t="str">
        <f>CALC_HAC!G365</f>
        <v>Recuperació</v>
      </c>
      <c r="D373" s="1" t="str">
        <f>ESTIMACIONES!I77</f>
        <v>Abocador</v>
      </c>
      <c r="E373" s="1" t="str">
        <f>IF(C373=TEXTOS!$AI$5,D373,C373)</f>
        <v>Recuperació</v>
      </c>
      <c r="F373" s="43" t="str">
        <f>IF(E373=TEXTOS!$AI$4,TEXTOS!$H$2,TEXTOS!$H$3)</f>
        <v>SI</v>
      </c>
      <c r="G373" s="31">
        <f>'1_GEN1'!I123</f>
        <v>0</v>
      </c>
    </row>
    <row r="374" spans="1:7" x14ac:dyDescent="0.35">
      <c r="B374" s="1" t="str">
        <f>'1_GEN1'!E124</f>
        <v>RP3</v>
      </c>
      <c r="C374" s="1" t="str">
        <f>CALC_HAC!G366</f>
        <v>Abocador</v>
      </c>
      <c r="D374" s="1" t="str">
        <f>ESTIMACIONES!I78</f>
        <v>Abocador</v>
      </c>
      <c r="E374" s="1" t="str">
        <f>IF(C374=TEXTOS!$AI$5,D374,C374)</f>
        <v>Abocador</v>
      </c>
      <c r="F374" s="43" t="str">
        <f>IF(E374=TEXTOS!$AI$4,TEXTOS!$H$2,TEXTOS!$H$3)</f>
        <v>NO</v>
      </c>
      <c r="G374" s="31">
        <f>'1_GEN1'!I124</f>
        <v>0</v>
      </c>
    </row>
    <row r="375" spans="1:7" x14ac:dyDescent="0.35">
      <c r="B375" s="1" t="str">
        <f>'1_GEN1'!E125</f>
        <v>RP4</v>
      </c>
      <c r="C375" s="1" t="str">
        <f>CALC_HAC!G367</f>
        <v>Recuperació</v>
      </c>
      <c r="D375" s="1" t="str">
        <f>ESTIMACIONES!I79</f>
        <v>Abocador</v>
      </c>
      <c r="E375" s="1" t="str">
        <f>IF(C375=TEXTOS!$AI$5,D375,C375)</f>
        <v>Recuperació</v>
      </c>
      <c r="F375" s="43" t="str">
        <f>IF(E375=TEXTOS!$AI$4,TEXTOS!$H$2,TEXTOS!$H$3)</f>
        <v>SI</v>
      </c>
      <c r="G375" s="31">
        <f>'1_GEN1'!I125</f>
        <v>0</v>
      </c>
    </row>
    <row r="377" spans="1:7" x14ac:dyDescent="0.35">
      <c r="F377" s="1" t="s">
        <v>699</v>
      </c>
      <c r="G377" s="31">
        <f>SUM(G360:G375)</f>
        <v>0</v>
      </c>
    </row>
    <row r="379" spans="1:7" x14ac:dyDescent="0.35">
      <c r="A379" s="59" t="s">
        <v>689</v>
      </c>
      <c r="B379" s="59"/>
      <c r="C379" s="59"/>
      <c r="D379" s="59"/>
      <c r="E379" s="59"/>
      <c r="F379" s="59"/>
      <c r="G379" s="59"/>
    </row>
    <row r="381" spans="1:7" x14ac:dyDescent="0.35">
      <c r="C381" s="1" t="s">
        <v>676</v>
      </c>
      <c r="D381" s="1" t="s">
        <v>659</v>
      </c>
      <c r="E381" s="1" t="s">
        <v>682</v>
      </c>
      <c r="F381" s="1" t="s">
        <v>543</v>
      </c>
      <c r="G381" s="1" t="s">
        <v>5</v>
      </c>
    </row>
    <row r="382" spans="1:7" x14ac:dyDescent="0.35">
      <c r="B382" s="1" t="str">
        <f>'1_GEN1'!E131</f>
        <v>Catalitzadors</v>
      </c>
      <c r="C382" s="1" t="str">
        <f>CALC_HAC!G372</f>
        <v>Recuperació</v>
      </c>
      <c r="D382" s="1" t="str">
        <f>ESTIMACIONES!I80</f>
        <v>Recuperació</v>
      </c>
      <c r="E382" s="1" t="str">
        <f>IF(C382=TEXTOS!$AI$5,D382,C382)</f>
        <v>Recuperació</v>
      </c>
      <c r="F382" s="43" t="str">
        <f>IF(E382=TEXTOS!$AI$4,TEXTOS!$H$2,TEXTOS!$H$3)</f>
        <v>SI</v>
      </c>
      <c r="G382" s="31">
        <f>'1_GEN1'!I131</f>
        <v>0</v>
      </c>
    </row>
    <row r="383" spans="1:7" x14ac:dyDescent="0.35">
      <c r="B383" s="1" t="str">
        <f>'1_GEN1'!E132</f>
        <v>Metalls fèrrics (ferralla)</v>
      </c>
      <c r="C383" s="1" t="str">
        <f>CALC_HAC!G373</f>
        <v>Recuperació</v>
      </c>
      <c r="D383" s="1" t="str">
        <f>ESTIMACIONES!I81</f>
        <v>Recuperació</v>
      </c>
      <c r="E383" s="1" t="str">
        <f>IF(C383=TEXTOS!$AI$5,D383,C383)</f>
        <v>Recuperació</v>
      </c>
      <c r="F383" s="43" t="str">
        <f>IF(E383=TEXTOS!$AI$4,TEXTOS!$H$2,TEXTOS!$H$3)</f>
        <v>SI</v>
      </c>
      <c r="G383" s="31">
        <f>'1_GEN1'!I132</f>
        <v>0</v>
      </c>
    </row>
    <row r="384" spans="1:7" x14ac:dyDescent="0.35">
      <c r="B384" s="1" t="str">
        <f>'1_GEN1'!E133</f>
        <v>Metalls no fèrrics</v>
      </c>
      <c r="C384" s="1" t="str">
        <f>CALC_HAC!G374</f>
        <v>Abocador</v>
      </c>
      <c r="D384" s="1" t="str">
        <f>ESTIMACIONES!I82</f>
        <v>Recuperació</v>
      </c>
      <c r="E384" s="1" t="str">
        <f>IF(C384=TEXTOS!$AI$5,D384,C384)</f>
        <v>Abocador</v>
      </c>
      <c r="F384" s="43" t="str">
        <f>IF(E384=TEXTOS!$AI$4,TEXTOS!$H$2,TEXTOS!$H$3)</f>
        <v>NO</v>
      </c>
      <c r="G384" s="31">
        <f>'1_GEN1'!I133</f>
        <v>0</v>
      </c>
    </row>
    <row r="385" spans="1:7" x14ac:dyDescent="0.35">
      <c r="B385" s="1" t="str">
        <f>'1_GEN1'!E134</f>
        <v>Pneumàtics</v>
      </c>
      <c r="C385" s="1" t="str">
        <f>CALC_HAC!G375</f>
        <v>Recuperació</v>
      </c>
      <c r="D385" s="1" t="str">
        <f>ESTIMACIONES!I83</f>
        <v>Recuperació</v>
      </c>
      <c r="E385" s="1" t="str">
        <f>IF(C385=TEXTOS!$AI$5,D385,C385)</f>
        <v>Recuperació</v>
      </c>
      <c r="F385" s="43" t="str">
        <f>IF(E385=TEXTOS!$AI$4,TEXTOS!$H$2,TEXTOS!$H$3)</f>
        <v>SI</v>
      </c>
      <c r="G385" s="31">
        <f>'1_GEN1'!I134</f>
        <v>0</v>
      </c>
    </row>
    <row r="386" spans="1:7" x14ac:dyDescent="0.35">
      <c r="B386" s="1" t="str">
        <f>'1_GEN1'!E135</f>
        <v>Plàstics</v>
      </c>
      <c r="C386" s="1" t="str">
        <f>CALC_HAC!G376</f>
        <v>Abocador</v>
      </c>
      <c r="D386" s="1" t="str">
        <f>ESTIMACIONES!I84</f>
        <v>Abocador</v>
      </c>
      <c r="E386" s="1" t="str">
        <f>IF(C386=TEXTOS!$AI$5,D386,C386)</f>
        <v>Abocador</v>
      </c>
      <c r="F386" s="43" t="str">
        <f>IF(E386=TEXTOS!$AI$4,TEXTOS!$H$2,TEXTOS!$H$3)</f>
        <v>NO</v>
      </c>
      <c r="G386" s="31">
        <f>'1_GEN1'!I135</f>
        <v>0</v>
      </c>
    </row>
    <row r="387" spans="1:7" x14ac:dyDescent="0.35">
      <c r="B387" s="1" t="str">
        <f>'1_GEN1'!E136</f>
        <v>Vidre</v>
      </c>
      <c r="C387" s="1" t="str">
        <f>CALC_HAC!G377</f>
        <v>Abocador</v>
      </c>
      <c r="D387" s="1" t="str">
        <f>ESTIMACIONES!I85</f>
        <v>Abocador</v>
      </c>
      <c r="E387" s="1" t="str">
        <f>IF(C387=TEXTOS!$AI$5,D387,C387)</f>
        <v>Abocador</v>
      </c>
      <c r="F387" s="43" t="str">
        <f>IF(E387=TEXTOS!$AI$4,TEXTOS!$H$2,TEXTOS!$H$3)</f>
        <v>NO</v>
      </c>
      <c r="G387" s="31">
        <f>'1_GEN1'!I136</f>
        <v>0</v>
      </c>
    </row>
    <row r="388" spans="1:7" x14ac:dyDescent="0.35">
      <c r="B388" s="1" t="str">
        <f>'1_GEN1'!E137</f>
        <v>Banals (Fusta, cautxús i textil)</v>
      </c>
      <c r="C388" s="1" t="str">
        <f>CALC_HAC!G378</f>
        <v>Abocador</v>
      </c>
      <c r="D388" s="1" t="str">
        <f>ESTIMACIONES!I86</f>
        <v>Abocador</v>
      </c>
      <c r="E388" s="1" t="str">
        <f>IF(C388=TEXTOS!$AI$5,D388,C388)</f>
        <v>Abocador</v>
      </c>
      <c r="F388" s="43" t="str">
        <f>IF(E388=TEXTOS!$AI$4,TEXTOS!$H$2,TEXTOS!$H$3)</f>
        <v>NO</v>
      </c>
      <c r="G388" s="31">
        <f>'1_GEN1'!I137</f>
        <v>0</v>
      </c>
    </row>
    <row r="389" spans="1:7" x14ac:dyDescent="0.35">
      <c r="B389" s="1" t="str">
        <f>'1_GEN1'!E138</f>
        <v>Residus d'oficina (paper, etc.)</v>
      </c>
      <c r="C389" s="1" t="str">
        <f>CALC_HAC!G379</f>
        <v>Abocador</v>
      </c>
      <c r="D389" s="1" t="str">
        <f>ESTIMACIONES!I87</f>
        <v>Abocador</v>
      </c>
      <c r="E389" s="1" t="str">
        <f>IF(C389=TEXTOS!$AI$5,D389,C389)</f>
        <v>Abocador</v>
      </c>
      <c r="F389" s="43" t="str">
        <f>IF(E389=TEXTOS!$AI$4,TEXTOS!$H$2,TEXTOS!$H$3)</f>
        <v>NO</v>
      </c>
      <c r="G389" s="31">
        <f>'1_GEN1'!I138</f>
        <v>0</v>
      </c>
    </row>
    <row r="390" spans="1:7" x14ac:dyDescent="0.35">
      <c r="B390" s="1" t="str">
        <f>'1_GEN1'!E143</f>
        <v>RNP1</v>
      </c>
      <c r="C390" s="1" t="str">
        <f>CALC_HAC!G380</f>
        <v>Recuperació</v>
      </c>
      <c r="D390" s="1" t="str">
        <f>ESTIMACIONES!I88</f>
        <v>Abocador</v>
      </c>
      <c r="E390" s="1" t="str">
        <f>IF(C390=TEXTOS!$AI$5,D390,C390)</f>
        <v>Recuperació</v>
      </c>
      <c r="F390" s="43" t="str">
        <f>IF(E390=TEXTOS!$AI$4,TEXTOS!$H$2,TEXTOS!$H$3)</f>
        <v>SI</v>
      </c>
      <c r="G390" s="31">
        <f>'1_GEN1'!I143</f>
        <v>0</v>
      </c>
    </row>
    <row r="391" spans="1:7" x14ac:dyDescent="0.35">
      <c r="B391" s="1">
        <f>'1_GEN1'!E144</f>
        <v>0</v>
      </c>
      <c r="C391" s="1" t="str">
        <f>CALC_HAC!G381</f>
        <v>Abocador</v>
      </c>
      <c r="D391" s="1" t="str">
        <f>ESTIMACIONES!I89</f>
        <v>Abocador</v>
      </c>
      <c r="E391" s="1" t="str">
        <f>IF(C391=TEXTOS!$AI$5,D391,C391)</f>
        <v>Abocador</v>
      </c>
      <c r="F391" s="43" t="str">
        <f>IF(E391=TEXTOS!$AI$4,TEXTOS!$H$2,TEXTOS!$H$3)</f>
        <v>NO</v>
      </c>
      <c r="G391" s="31">
        <f>'1_GEN1'!I144</f>
        <v>0</v>
      </c>
    </row>
    <row r="392" spans="1:7" x14ac:dyDescent="0.35">
      <c r="B392" s="1" t="str">
        <f>'1_GEN1'!E145</f>
        <v>RNP3</v>
      </c>
      <c r="C392" s="1" t="str">
        <f>CALC_HAC!G382</f>
        <v>Recuperació</v>
      </c>
      <c r="D392" s="1" t="str">
        <f>ESTIMACIONES!I90</f>
        <v>Abocador</v>
      </c>
      <c r="E392" s="1" t="str">
        <f>IF(C392=TEXTOS!$AI$5,D392,C392)</f>
        <v>Recuperació</v>
      </c>
      <c r="F392" s="43" t="str">
        <f>IF(E392=TEXTOS!$AI$4,TEXTOS!$H$2,TEXTOS!$H$3)</f>
        <v>SI</v>
      </c>
      <c r="G392" s="31">
        <f>'1_GEN1'!I145</f>
        <v>0</v>
      </c>
    </row>
    <row r="393" spans="1:7" x14ac:dyDescent="0.35">
      <c r="B393" s="1" t="str">
        <f>'1_GEN1'!E146</f>
        <v>RNP4</v>
      </c>
      <c r="C393" s="1" t="str">
        <f>CALC_HAC!G383</f>
        <v>Abocador</v>
      </c>
      <c r="D393" s="1" t="str">
        <f>ESTIMACIONES!I91</f>
        <v>Abocador</v>
      </c>
      <c r="E393" s="1" t="str">
        <f>IF(C393=TEXTOS!$AI$5,D393,C393)</f>
        <v>Abocador</v>
      </c>
      <c r="F393" s="43" t="str">
        <f>IF(E393=TEXTOS!$AI$4,TEXTOS!$H$2,TEXTOS!$H$3)</f>
        <v>NO</v>
      </c>
      <c r="G393" s="31">
        <f>'1_GEN1'!I146</f>
        <v>0</v>
      </c>
    </row>
    <row r="394" spans="1:7" ht="14.25" customHeight="1" x14ac:dyDescent="0.35"/>
    <row r="395" spans="1:7" ht="14.25" customHeight="1" x14ac:dyDescent="0.35">
      <c r="F395" s="1" t="s">
        <v>699</v>
      </c>
      <c r="G395" s="31">
        <f>SUM(G382:G393)</f>
        <v>0</v>
      </c>
    </row>
    <row r="396" spans="1:7" ht="14.25" customHeight="1" x14ac:dyDescent="0.35"/>
    <row r="397" spans="1:7" x14ac:dyDescent="0.35">
      <c r="A397" s="59" t="s">
        <v>690</v>
      </c>
      <c r="B397" s="59"/>
      <c r="C397" s="59"/>
      <c r="D397" s="59"/>
      <c r="E397" s="59"/>
      <c r="F397" s="59"/>
      <c r="G397" s="59"/>
    </row>
    <row r="398" spans="1:7" ht="14.25" customHeight="1" x14ac:dyDescent="0.35"/>
    <row r="399" spans="1:7" ht="14.25" customHeight="1" x14ac:dyDescent="0.35">
      <c r="B399" s="1" t="s">
        <v>686</v>
      </c>
      <c r="G399" s="31">
        <f>CALC_HC_PIEZA!C273</f>
        <v>0</v>
      </c>
    </row>
    <row r="400" spans="1:7" ht="14.25" customHeight="1" x14ac:dyDescent="0.35"/>
    <row r="401" spans="1:7" ht="14.25" customHeight="1" x14ac:dyDescent="0.35"/>
    <row r="402" spans="1:7" x14ac:dyDescent="0.35">
      <c r="A402" s="59" t="s">
        <v>700</v>
      </c>
      <c r="B402" s="59"/>
      <c r="C402" s="59"/>
      <c r="D402" s="59"/>
      <c r="E402" s="59"/>
      <c r="F402" s="59"/>
      <c r="G402" s="59"/>
    </row>
    <row r="403" spans="1:7" ht="14.25" customHeight="1" x14ac:dyDescent="0.35"/>
    <row r="404" spans="1:7" ht="14.25" customHeight="1" x14ac:dyDescent="0.35">
      <c r="B404" s="1" t="s">
        <v>683</v>
      </c>
      <c r="C404" s="31">
        <f>G377</f>
        <v>0</v>
      </c>
    </row>
    <row r="405" spans="1:7" ht="14.25" customHeight="1" x14ac:dyDescent="0.35">
      <c r="B405" s="1" t="s">
        <v>684</v>
      </c>
      <c r="C405" s="31">
        <f>G395</f>
        <v>0</v>
      </c>
    </row>
    <row r="406" spans="1:7" ht="14.25" customHeight="1" x14ac:dyDescent="0.35">
      <c r="B406" s="1" t="s">
        <v>685</v>
      </c>
      <c r="C406" s="31">
        <f>G399</f>
        <v>0</v>
      </c>
    </row>
    <row r="407" spans="1:7" ht="14.25" customHeight="1" x14ac:dyDescent="0.35">
      <c r="C407" s="31">
        <f>SUM(C404:C406)</f>
        <v>0</v>
      </c>
    </row>
    <row r="408" spans="1:7" ht="14.25" customHeight="1" x14ac:dyDescent="0.35"/>
    <row r="409" spans="1:7" ht="14.25" customHeight="1" x14ac:dyDescent="0.35"/>
    <row r="410" spans="1:7" x14ac:dyDescent="0.35">
      <c r="A410" s="59" t="s">
        <v>666</v>
      </c>
      <c r="B410" s="59"/>
      <c r="C410" s="59"/>
      <c r="D410" s="59"/>
      <c r="E410" s="59"/>
      <c r="F410" s="59"/>
      <c r="G410" s="59"/>
    </row>
    <row r="414" spans="1:7" x14ac:dyDescent="0.35">
      <c r="B414" s="1" t="s">
        <v>225</v>
      </c>
      <c r="C414" s="1" t="s">
        <v>512</v>
      </c>
      <c r="D414" s="1" t="s">
        <v>704</v>
      </c>
      <c r="E414" s="1" t="s">
        <v>668</v>
      </c>
      <c r="F414" s="1" t="s">
        <v>669</v>
      </c>
    </row>
    <row r="415" spans="1:7" x14ac:dyDescent="0.35">
      <c r="D415" s="1" t="s">
        <v>5</v>
      </c>
      <c r="E415" s="1" t="s">
        <v>5</v>
      </c>
    </row>
    <row r="416" spans="1:7" x14ac:dyDescent="0.35">
      <c r="B416" s="1" t="str">
        <f>'5_PEÇA'!H16</f>
        <v>Altres</v>
      </c>
      <c r="C416" s="1" t="str">
        <f>'5_PEÇA'!H12</f>
        <v>VFU</v>
      </c>
      <c r="D416" s="1">
        <f>INDEX(ESTIMACIONES!$C$214:$E$221,MATCH(B416,L_PIEZAS,0),MATCH(C416,L_FU,0))</f>
        <v>1</v>
      </c>
      <c r="E416" s="31">
        <f>'5_PEÇA'!H20</f>
        <v>0</v>
      </c>
      <c r="F416" s="1">
        <f>IF(E416=0,D416,E416)</f>
        <v>1</v>
      </c>
    </row>
    <row r="418" spans="2:5" x14ac:dyDescent="0.35">
      <c r="C418" s="1" t="s">
        <v>706</v>
      </c>
      <c r="D418" s="1" t="s">
        <v>707</v>
      </c>
    </row>
    <row r="419" spans="2:5" x14ac:dyDescent="0.35">
      <c r="B419" s="1" t="s">
        <v>705</v>
      </c>
      <c r="C419" s="39">
        <f>VLOOKUP(C416,ESTIMACIONES!$B$11:$C$13,2,0)*1000</f>
        <v>1000</v>
      </c>
      <c r="D419" s="1">
        <f>D416</f>
        <v>1</v>
      </c>
    </row>
    <row r="420" spans="2:5" x14ac:dyDescent="0.35">
      <c r="B420" s="1" t="s">
        <v>708</v>
      </c>
      <c r="C420" s="39" t="e">
        <f>D262</f>
        <v>#DIV/0!</v>
      </c>
      <c r="D420" s="1" t="e">
        <f>D419*C420/C419</f>
        <v>#DIV/0!</v>
      </c>
      <c r="E420" s="1" t="s">
        <v>709</v>
      </c>
    </row>
  </sheetData>
  <autoFilter ref="A1:Q184" xr:uid="{00000000-0009-0000-0000-00000A000000}"/>
  <conditionalFormatting sqref="G2:G184">
    <cfRule type="cellIs" dxfId="0" priority="3" operator="notEqual">
      <formula>$D$263</formula>
    </cfRule>
  </conditionalFormatting>
  <conditionalFormatting sqref="V2:V184">
    <cfRule type="colorScale" priority="2">
      <colorScale>
        <cfvo type="min"/>
        <cfvo type="percentile" val="50"/>
        <cfvo type="max"/>
        <color rgb="FF63BE7B"/>
        <color rgb="FFFFEB84"/>
        <color rgb="FFF8696B"/>
      </colorScale>
    </cfRule>
  </conditionalFormatting>
  <conditionalFormatting sqref="J2:J184">
    <cfRule type="colorScale" priority="1">
      <colorScale>
        <cfvo type="min"/>
        <cfvo type="percentile" val="50"/>
        <cfvo type="max"/>
        <color rgb="FF63BE7B"/>
        <color rgb="FFFFEB84"/>
        <color rgb="FFF8696B"/>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Q329"/>
  <sheetViews>
    <sheetView topLeftCell="A226" workbookViewId="0">
      <selection activeCell="I231" sqref="I231"/>
    </sheetView>
  </sheetViews>
  <sheetFormatPr defaultColWidth="10.81640625" defaultRowHeight="14.5" x14ac:dyDescent="0.35"/>
  <cols>
    <col min="3" max="3" width="11.453125" customWidth="1"/>
    <col min="4" max="4" width="19.453125" customWidth="1"/>
    <col min="5" max="5" width="20.81640625" customWidth="1"/>
    <col min="7" max="7" width="28.54296875" customWidth="1"/>
    <col min="8" max="8" width="22.1796875" bestFit="1" customWidth="1"/>
  </cols>
  <sheetData>
    <row r="5" spans="1:7" s="1" customFormat="1" x14ac:dyDescent="0.35">
      <c r="A5" s="15" t="s">
        <v>309</v>
      </c>
      <c r="B5" s="15"/>
      <c r="C5" s="15"/>
      <c r="D5" s="15"/>
      <c r="E5" s="15"/>
      <c r="F5" s="15"/>
      <c r="G5" s="15"/>
    </row>
    <row r="7" spans="1:7" x14ac:dyDescent="0.35">
      <c r="B7" s="1" t="s">
        <v>198</v>
      </c>
      <c r="C7" s="1"/>
      <c r="E7" s="1"/>
    </row>
    <row r="8" spans="1:7" x14ac:dyDescent="0.35">
      <c r="B8" s="8" t="s">
        <v>206</v>
      </c>
      <c r="C8" s="1"/>
      <c r="E8" s="1"/>
    </row>
    <row r="9" spans="1:7" x14ac:dyDescent="0.35">
      <c r="B9" s="1"/>
      <c r="C9" s="1"/>
      <c r="E9" s="1"/>
    </row>
    <row r="10" spans="1:7" x14ac:dyDescent="0.35">
      <c r="E10" s="1"/>
    </row>
    <row r="11" spans="1:7" x14ac:dyDescent="0.35">
      <c r="B11" s="21" t="str">
        <f>TEXTOS!AP2</f>
        <v>VFU</v>
      </c>
      <c r="C11" s="21">
        <v>1</v>
      </c>
      <c r="D11" t="s">
        <v>445</v>
      </c>
    </row>
    <row r="12" spans="1:7" x14ac:dyDescent="0.35">
      <c r="B12" s="21" t="str">
        <f>TEXTOS!AP3</f>
        <v>VFUI</v>
      </c>
      <c r="C12" s="21">
        <v>7.5</v>
      </c>
      <c r="D12" t="s">
        <v>445</v>
      </c>
    </row>
    <row r="13" spans="1:7" x14ac:dyDescent="0.35">
      <c r="B13" s="21" t="str">
        <f>TEXTOS!AP4</f>
        <v>MFU</v>
      </c>
      <c r="C13" s="21">
        <v>0.16700000000000001</v>
      </c>
      <c r="D13" t="s">
        <v>445</v>
      </c>
    </row>
    <row r="15" spans="1:7" s="1" customFormat="1" x14ac:dyDescent="0.35">
      <c r="A15" s="15" t="s">
        <v>583</v>
      </c>
      <c r="B15" s="15"/>
      <c r="C15" s="15"/>
      <c r="D15" s="15"/>
      <c r="E15" s="15"/>
      <c r="F15" s="15"/>
      <c r="G15" s="15"/>
    </row>
    <row r="16" spans="1:7" x14ac:dyDescent="0.35">
      <c r="D16" s="1"/>
    </row>
    <row r="17" spans="1:7" x14ac:dyDescent="0.35">
      <c r="D17" s="1"/>
    </row>
    <row r="18" spans="1:7" x14ac:dyDescent="0.35">
      <c r="B18" s="21" t="str">
        <f>TEXTOS!AV2</f>
        <v>Petit</v>
      </c>
      <c r="C18" s="21">
        <v>0.9</v>
      </c>
      <c r="D18" s="1"/>
    </row>
    <row r="19" spans="1:7" x14ac:dyDescent="0.35">
      <c r="B19" s="21" t="str">
        <f>TEXTOS!AV3</f>
        <v>Mitjà</v>
      </c>
      <c r="C19" s="21">
        <v>1</v>
      </c>
    </row>
    <row r="20" spans="1:7" x14ac:dyDescent="0.35">
      <c r="B20" s="21" t="str">
        <f>TEXTOS!AV4</f>
        <v>Gran</v>
      </c>
      <c r="C20" s="21">
        <v>1.1000000000000001</v>
      </c>
    </row>
    <row r="24" spans="1:7" s="1" customFormat="1" x14ac:dyDescent="0.35">
      <c r="A24" s="15" t="s">
        <v>634</v>
      </c>
      <c r="B24" s="15"/>
      <c r="C24" s="15"/>
      <c r="D24" s="15"/>
      <c r="E24" s="15"/>
      <c r="F24" s="15"/>
      <c r="G24" s="15"/>
    </row>
    <row r="27" spans="1:7" x14ac:dyDescent="0.35">
      <c r="B27" t="s">
        <v>314</v>
      </c>
      <c r="E27">
        <v>30</v>
      </c>
      <c r="F27" t="s">
        <v>315</v>
      </c>
      <c r="G27" s="1" t="s">
        <v>434</v>
      </c>
    </row>
    <row r="28" spans="1:7" x14ac:dyDescent="0.35">
      <c r="B28" t="s">
        <v>316</v>
      </c>
      <c r="E28">
        <v>50</v>
      </c>
      <c r="F28" t="s">
        <v>315</v>
      </c>
      <c r="G28" s="1" t="s">
        <v>434</v>
      </c>
    </row>
    <row r="29" spans="1:7" x14ac:dyDescent="0.35">
      <c r="B29" t="s">
        <v>317</v>
      </c>
      <c r="E29">
        <v>70</v>
      </c>
      <c r="F29" t="s">
        <v>315</v>
      </c>
      <c r="G29" s="1" t="s">
        <v>434</v>
      </c>
    </row>
    <row r="30" spans="1:7" x14ac:dyDescent="0.35">
      <c r="B30" t="s">
        <v>494</v>
      </c>
      <c r="E30">
        <v>20</v>
      </c>
      <c r="F30" t="s">
        <v>315</v>
      </c>
      <c r="G30" s="1" t="s">
        <v>434</v>
      </c>
    </row>
    <row r="32" spans="1:7" s="1" customFormat="1" x14ac:dyDescent="0.35">
      <c r="A32" s="15" t="s">
        <v>635</v>
      </c>
      <c r="B32" s="15"/>
      <c r="C32" s="15"/>
      <c r="D32" s="15"/>
      <c r="E32" s="15"/>
      <c r="F32" s="15"/>
      <c r="G32" s="15"/>
    </row>
    <row r="35" spans="3:6" x14ac:dyDescent="0.35">
      <c r="C35" t="s">
        <v>199</v>
      </c>
      <c r="D35" t="s">
        <v>320</v>
      </c>
      <c r="E35" t="s">
        <v>303</v>
      </c>
      <c r="F35" t="s">
        <v>198</v>
      </c>
    </row>
    <row r="36" spans="3:6" x14ac:dyDescent="0.35">
      <c r="C36" s="20" t="str">
        <f>TEXTOS!B2</f>
        <v>Gasolina</v>
      </c>
      <c r="D36" s="22">
        <v>0.74750000000000005</v>
      </c>
      <c r="E36" t="str">
        <f>TEXTOS!C2</f>
        <v>l</v>
      </c>
      <c r="F36" t="s">
        <v>197</v>
      </c>
    </row>
    <row r="37" spans="3:6" x14ac:dyDescent="0.35">
      <c r="C37" s="20" t="str">
        <f>TEXTOS!B3</f>
        <v>E5</v>
      </c>
      <c r="D37" s="20">
        <v>0.74901499999999999</v>
      </c>
      <c r="E37" t="str">
        <f>TEXTOS!C3</f>
        <v>l</v>
      </c>
      <c r="F37" t="s">
        <v>321</v>
      </c>
    </row>
    <row r="38" spans="3:6" x14ac:dyDescent="0.35">
      <c r="C38" s="20" t="str">
        <f>TEXTOS!B4</f>
        <v>E10</v>
      </c>
      <c r="D38" s="20">
        <v>0.75053000000000014</v>
      </c>
      <c r="E38" t="str">
        <f>TEXTOS!C4</f>
        <v>l</v>
      </c>
      <c r="F38" t="s">
        <v>321</v>
      </c>
    </row>
    <row r="39" spans="3:6" x14ac:dyDescent="0.35">
      <c r="C39" s="20" t="str">
        <f>TEXTOS!B5</f>
        <v>E85</v>
      </c>
      <c r="D39" s="20">
        <v>0.77325500000000003</v>
      </c>
      <c r="E39" t="str">
        <f>TEXTOS!C5</f>
        <v>l</v>
      </c>
      <c r="F39" t="s">
        <v>321</v>
      </c>
    </row>
    <row r="40" spans="3:6" x14ac:dyDescent="0.35">
      <c r="C40" s="20" t="str">
        <f>TEXTOS!B6</f>
        <v>E100 (Etanol)</v>
      </c>
      <c r="D40" s="22">
        <v>0.77780000000000005</v>
      </c>
      <c r="E40" t="str">
        <f>TEXTOS!C6</f>
        <v>l</v>
      </c>
      <c r="F40" s="6" t="s">
        <v>204</v>
      </c>
    </row>
    <row r="41" spans="3:6" x14ac:dyDescent="0.35">
      <c r="C41" s="20" t="str">
        <f>TEXTOS!B7</f>
        <v>Dièsil A</v>
      </c>
      <c r="D41" s="22">
        <v>0.83250000000000002</v>
      </c>
      <c r="E41" t="str">
        <f>TEXTOS!C7</f>
        <v>l</v>
      </c>
      <c r="F41" t="s">
        <v>197</v>
      </c>
    </row>
    <row r="42" spans="3:6" x14ac:dyDescent="0.35">
      <c r="C42" s="20" t="str">
        <f>TEXTOS!B8</f>
        <v>B7</v>
      </c>
      <c r="D42" s="20">
        <v>0.8366579999999999</v>
      </c>
      <c r="E42" t="str">
        <f>TEXTOS!C8</f>
        <v>l</v>
      </c>
      <c r="F42" t="s">
        <v>323</v>
      </c>
    </row>
    <row r="43" spans="3:6" x14ac:dyDescent="0.35">
      <c r="C43" s="20" t="str">
        <f>TEXTOS!B9</f>
        <v>B10</v>
      </c>
      <c r="D43" s="20">
        <v>0.83844000000000007</v>
      </c>
      <c r="E43" t="str">
        <f>TEXTOS!C9</f>
        <v>l</v>
      </c>
      <c r="F43" t="s">
        <v>323</v>
      </c>
    </row>
    <row r="44" spans="3:6" x14ac:dyDescent="0.35">
      <c r="C44" s="20" t="str">
        <f>TEXTOS!B10</f>
        <v>B30</v>
      </c>
      <c r="D44" s="20">
        <v>0.85031999999999996</v>
      </c>
      <c r="E44" t="str">
        <f>TEXTOS!C10</f>
        <v>l</v>
      </c>
      <c r="F44" t="s">
        <v>323</v>
      </c>
    </row>
    <row r="45" spans="3:6" x14ac:dyDescent="0.35">
      <c r="C45" s="20" t="str">
        <f>TEXTOS!B11</f>
        <v>B100 (Biodièsel)</v>
      </c>
      <c r="D45" s="22">
        <v>0.89190000000000003</v>
      </c>
      <c r="E45" t="str">
        <f>TEXTOS!C11</f>
        <v>l</v>
      </c>
      <c r="F45" s="6" t="s">
        <v>204</v>
      </c>
    </row>
    <row r="46" spans="3:6" x14ac:dyDescent="0.35">
      <c r="C46" s="20" t="str">
        <f>TEXTOS!B12</f>
        <v>Dièsel C</v>
      </c>
      <c r="D46" s="22">
        <v>0.9</v>
      </c>
      <c r="E46" t="str">
        <f>TEXTOS!C12</f>
        <v>l</v>
      </c>
      <c r="F46" t="s">
        <v>197</v>
      </c>
    </row>
    <row r="47" spans="3:6" x14ac:dyDescent="0.35">
      <c r="C47" s="20" t="str">
        <f>TEXTOS!B13</f>
        <v>Gas natural</v>
      </c>
      <c r="D47" s="22">
        <f>0.83*40.474/3.6</f>
        <v>9.3315055555555535</v>
      </c>
      <c r="E47" t="str">
        <f>TEXTOS!C13</f>
        <v>kWh</v>
      </c>
      <c r="F47" s="4" t="s">
        <v>319</v>
      </c>
    </row>
    <row r="48" spans="3:6" x14ac:dyDescent="0.35">
      <c r="C48" s="20" t="str">
        <f>TEXTOS!B14</f>
        <v>Butà</v>
      </c>
      <c r="D48" s="20">
        <v>1</v>
      </c>
      <c r="E48" t="str">
        <f>TEXTOS!C14</f>
        <v>kg</v>
      </c>
      <c r="F48" t="s">
        <v>302</v>
      </c>
    </row>
    <row r="49" spans="1:9" x14ac:dyDescent="0.35">
      <c r="C49" s="20" t="str">
        <f>TEXTOS!B15</f>
        <v>Propà</v>
      </c>
      <c r="D49" s="20">
        <v>1</v>
      </c>
      <c r="E49" t="str">
        <f>TEXTOS!C15</f>
        <v>kg</v>
      </c>
      <c r="F49" t="s">
        <v>302</v>
      </c>
    </row>
    <row r="50" spans="1:9" x14ac:dyDescent="0.35">
      <c r="C50" s="20" t="str">
        <f>'1_GEN1'!E74</f>
        <v>Oli (per a màquines)</v>
      </c>
      <c r="D50" s="20">
        <f>AVERAGE(0.7,0.95)</f>
        <v>0.82499999999999996</v>
      </c>
      <c r="E50" t="s">
        <v>11</v>
      </c>
      <c r="F50" s="11" t="s">
        <v>223</v>
      </c>
    </row>
    <row r="60" spans="1:9" s="1" customFormat="1" x14ac:dyDescent="0.35">
      <c r="A60" s="15" t="s">
        <v>633</v>
      </c>
      <c r="B60" s="15"/>
      <c r="C60" s="15"/>
      <c r="D60" s="15"/>
      <c r="E60" s="15"/>
      <c r="F60" s="15"/>
      <c r="G60" s="15"/>
    </row>
    <row r="63" spans="1:9" x14ac:dyDescent="0.35">
      <c r="B63" t="s">
        <v>719</v>
      </c>
      <c r="C63" t="str">
        <f>TEXTOS!AI2</f>
        <v>Abocador</v>
      </c>
      <c r="D63" t="str">
        <f>TEXTOS!AI3</f>
        <v>Incineració</v>
      </c>
      <c r="E63" t="str">
        <f>TEXTOS!AI4</f>
        <v>Recuperació</v>
      </c>
      <c r="F63" t="str">
        <f>TEXTOS!AI5</f>
        <v>Destí per defecte</v>
      </c>
      <c r="I63" t="s">
        <v>677</v>
      </c>
    </row>
    <row r="64" spans="1:9" x14ac:dyDescent="0.35">
      <c r="B64" t="str">
        <f>'1_GEN1'!E106</f>
        <v>Olis</v>
      </c>
      <c r="C64" t="str">
        <f>TEXTOS!$AJ$9</f>
        <v>Vertedero P</v>
      </c>
      <c r="D64" t="str">
        <f>TEXTOS!$AJ$10</f>
        <v>Incineración aceite</v>
      </c>
      <c r="E64" t="str">
        <f>TEXTOS!$AJ$20</f>
        <v>Recuperación</v>
      </c>
      <c r="F64" t="str">
        <f>E64</f>
        <v>Recuperación</v>
      </c>
      <c r="G64" t="str">
        <f>'1_GEN1'!E106</f>
        <v>Olis</v>
      </c>
      <c r="H64" t="str">
        <f>TEXTOS!$Q$1</f>
        <v>L_D_RECIC_REGEN</v>
      </c>
      <c r="I64" t="str">
        <f>$E$63</f>
        <v>Recuperació</v>
      </c>
    </row>
    <row r="65" spans="2:9" x14ac:dyDescent="0.35">
      <c r="B65" t="str">
        <f>'1_GEN1'!E107</f>
        <v>Bateries</v>
      </c>
      <c r="C65" t="str">
        <f>TEXTOS!$AJ$9</f>
        <v>Vertedero P</v>
      </c>
      <c r="D65" t="str">
        <f>TEXTOS!$AJ$19</f>
        <v>Incineración P</v>
      </c>
      <c r="E65" t="str">
        <f>TEXTOS!$AJ$20</f>
        <v>Recuperación</v>
      </c>
      <c r="F65" t="str">
        <f>E65</f>
        <v>Recuperación</v>
      </c>
      <c r="G65" t="str">
        <f>'1_GEN1'!E107</f>
        <v>Bateries</v>
      </c>
      <c r="H65" t="str">
        <f>TEXTOS!$T$1</f>
        <v>L_D_MAT_RECUP_RECIC</v>
      </c>
      <c r="I65" t="str">
        <f t="shared" ref="I65:I74" si="0">$E$63</f>
        <v>Recuperació</v>
      </c>
    </row>
    <row r="66" spans="2:9" x14ac:dyDescent="0.35">
      <c r="B66" t="str">
        <f>'1_GEN1'!E108</f>
        <v>Líquids refrigerants i anticongelants</v>
      </c>
      <c r="C66" t="str">
        <f>TEXTOS!$AJ$9</f>
        <v>Vertedero P</v>
      </c>
      <c r="D66" t="str">
        <f>TEXTOS!$AJ$19</f>
        <v>Incineración P</v>
      </c>
      <c r="E66" t="str">
        <f>TEXTOS!$AJ$20</f>
        <v>Recuperación</v>
      </c>
      <c r="F66" t="str">
        <f>E66</f>
        <v>Recuperación</v>
      </c>
      <c r="G66" t="str">
        <f>'1_GEN1'!E108</f>
        <v>Líquids refrigerants i anticongelants</v>
      </c>
      <c r="H66" t="str">
        <f>TEXTOS!$AF$1</f>
        <v>L_D_VAL_REGEN_EVAP_INCIN</v>
      </c>
      <c r="I66" t="str">
        <f t="shared" si="0"/>
        <v>Recuperació</v>
      </c>
    </row>
    <row r="67" spans="2:9" x14ac:dyDescent="0.35">
      <c r="B67" t="str">
        <f>'1_GEN1'!E109</f>
        <v>Fluïds Aire Condicionat</v>
      </c>
      <c r="C67" t="str">
        <f>TEXTOS!$AJ$9</f>
        <v>Vertedero P</v>
      </c>
      <c r="D67" t="str">
        <f>TEXTOS!$AJ$19</f>
        <v>Incineración P</v>
      </c>
      <c r="E67" t="str">
        <f>TEXTOS!$AJ$20</f>
        <v>Recuperación</v>
      </c>
      <c r="F67" t="str">
        <f>E67</f>
        <v>Recuperación</v>
      </c>
      <c r="G67" t="str">
        <f>'1_GEN1'!E109</f>
        <v>Fluïds Aire Condicionat</v>
      </c>
      <c r="H67" t="str">
        <f>TEXTOS!AA1</f>
        <v>L_D_ELIM_REGEN_REUTCAT</v>
      </c>
      <c r="I67" t="str">
        <f t="shared" si="0"/>
        <v>Recuperació</v>
      </c>
    </row>
    <row r="68" spans="2:9" x14ac:dyDescent="0.35">
      <c r="B68" t="str">
        <f>'1_GEN1'!E110</f>
        <v>Combustibles (reutilitzados en el propi CAT)</v>
      </c>
      <c r="C68" t="str">
        <f>TEXTOS!$AJ$9</f>
        <v>Vertedero P</v>
      </c>
      <c r="D68" t="str">
        <f>TEXTOS!$AJ$19</f>
        <v>Incineración P</v>
      </c>
      <c r="E68" t="str">
        <f>TEXTOS!$AJ$20</f>
        <v>Recuperación</v>
      </c>
      <c r="F68" t="str">
        <f>E68</f>
        <v>Recuperación</v>
      </c>
      <c r="G68" t="str">
        <f>'1_GEN1'!E110</f>
        <v>Combustibles (reutilitzados en el propi CAT)</v>
      </c>
      <c r="H68" t="str">
        <f>TEXTOS!$W$1</f>
        <v>L_D_REUT</v>
      </c>
      <c r="I68" t="str">
        <f t="shared" si="0"/>
        <v>Recuperació</v>
      </c>
    </row>
    <row r="69" spans="2:9" x14ac:dyDescent="0.35">
      <c r="B69" t="str">
        <f>'1_GEN1'!E111</f>
        <v>Airbags</v>
      </c>
      <c r="C69" t="str">
        <f>TEXTOS!$AJ$9</f>
        <v>Vertedero P</v>
      </c>
      <c r="D69" t="str">
        <f>TEXTOS!$AJ$19</f>
        <v>Incineración P</v>
      </c>
      <c r="E69" t="str">
        <f>TEXTOS!$AJ$20</f>
        <v>Recuperación</v>
      </c>
      <c r="F69" t="str">
        <f t="shared" ref="F69:F79" si="1">C69</f>
        <v>Vertedero P</v>
      </c>
      <c r="G69" t="str">
        <f>'1_GEN1'!E111</f>
        <v>Airbags</v>
      </c>
      <c r="H69" t="str">
        <f>TEXTOS!$AD$1</f>
        <v>L_D_SEPAR_ELIM</v>
      </c>
      <c r="I69" t="str">
        <f>$C$63</f>
        <v>Abocador</v>
      </c>
    </row>
    <row r="70" spans="2:9" x14ac:dyDescent="0.35">
      <c r="B70" t="str">
        <f>'1_GEN1'!E112</f>
        <v>Filtres de combustibles</v>
      </c>
      <c r="C70" t="str">
        <f>TEXTOS!$AJ$9</f>
        <v>Vertedero P</v>
      </c>
      <c r="D70" t="str">
        <f>TEXTOS!$AJ$19</f>
        <v>Incineración P</v>
      </c>
      <c r="E70" t="str">
        <f>TEXTOS!$AJ$20</f>
        <v>Recuperación</v>
      </c>
      <c r="F70" t="str">
        <f>E70</f>
        <v>Recuperación</v>
      </c>
      <c r="G70" t="str">
        <f>'1_GEN1'!E112</f>
        <v>Filtres de combustibles</v>
      </c>
      <c r="H70" t="str">
        <f>TEXTOS!$L$1</f>
        <v>L_D_RECICRECUP_VAL_ELIM</v>
      </c>
      <c r="I70" t="str">
        <f t="shared" si="0"/>
        <v>Recuperació</v>
      </c>
    </row>
    <row r="71" spans="2:9" x14ac:dyDescent="0.35">
      <c r="B71" t="str">
        <f>'1_GEN1'!E113</f>
        <v>Filtres d'oli</v>
      </c>
      <c r="C71" t="str">
        <f>TEXTOS!$AJ$9</f>
        <v>Vertedero P</v>
      </c>
      <c r="D71" t="str">
        <f>TEXTOS!$AJ$19</f>
        <v>Incineración P</v>
      </c>
      <c r="E71" t="str">
        <f>TEXTOS!$AJ$20</f>
        <v>Recuperación</v>
      </c>
      <c r="F71" t="str">
        <f>E71</f>
        <v>Recuperación</v>
      </c>
      <c r="G71" t="str">
        <f>'1_GEN1'!E113</f>
        <v>Filtres d'oli</v>
      </c>
      <c r="H71" t="str">
        <f>TEXTOS!S1</f>
        <v>L_D_MET_RECIC_RECUP</v>
      </c>
      <c r="I71" t="str">
        <f t="shared" si="0"/>
        <v>Recuperació</v>
      </c>
    </row>
    <row r="72" spans="2:9" x14ac:dyDescent="0.35">
      <c r="B72" t="str">
        <f>'1_GEN1'!E114</f>
        <v>Líquid de frens</v>
      </c>
      <c r="C72" t="str">
        <f>TEXTOS!$AJ$9</f>
        <v>Vertedero P</v>
      </c>
      <c r="D72" t="str">
        <f>TEXTOS!$AJ$19</f>
        <v>Incineración P</v>
      </c>
      <c r="E72" t="str">
        <f>TEXTOS!$AJ$20</f>
        <v>Recuperación</v>
      </c>
      <c r="F72" t="str">
        <f>E72</f>
        <v>Recuperación</v>
      </c>
      <c r="G72" t="str">
        <f>'1_GEN1'!E114</f>
        <v>Líquid de frens</v>
      </c>
      <c r="H72" t="str">
        <f>TEXTOS!$O$1</f>
        <v>L_D_VAL_REGEN_INCIN</v>
      </c>
      <c r="I72" t="str">
        <f t="shared" si="0"/>
        <v>Recuperació</v>
      </c>
    </row>
    <row r="73" spans="2:9" x14ac:dyDescent="0.35">
      <c r="B73" t="str">
        <f>'1_GEN1'!E115</f>
        <v>Dissolvents</v>
      </c>
      <c r="C73" t="str">
        <f>TEXTOS!$AJ$9</f>
        <v>Vertedero P</v>
      </c>
      <c r="D73" t="str">
        <f>TEXTOS!$AJ$19</f>
        <v>Incineración P</v>
      </c>
      <c r="E73" t="str">
        <f>TEXTOS!$AJ$20</f>
        <v>Recuperación</v>
      </c>
      <c r="F73" t="str">
        <f t="shared" si="1"/>
        <v>Vertedero P</v>
      </c>
      <c r="G73" t="str">
        <f>'1_GEN1'!E115</f>
        <v>Dissolvents</v>
      </c>
      <c r="H73" t="str">
        <f>TEXTOS!Z1</f>
        <v>L_D_ELIM_REGEN</v>
      </c>
      <c r="I73" t="str">
        <f>$C$63</f>
        <v>Abocador</v>
      </c>
    </row>
    <row r="74" spans="2:9" x14ac:dyDescent="0.35">
      <c r="B74" t="str">
        <f>'1_GEN1'!E116</f>
        <v>Absorbents</v>
      </c>
      <c r="C74" t="str">
        <f>TEXTOS!$AJ$9</f>
        <v>Vertedero P</v>
      </c>
      <c r="D74" t="str">
        <f>TEXTOS!$AJ$19</f>
        <v>Incineración P</v>
      </c>
      <c r="E74" t="str">
        <f>TEXTOS!$AJ$20</f>
        <v>Recuperación</v>
      </c>
      <c r="F74" t="str">
        <f>E74</f>
        <v>Recuperación</v>
      </c>
      <c r="G74" t="str">
        <f>'1_GEN1'!E116</f>
        <v>Absorbents</v>
      </c>
      <c r="H74" t="str">
        <f>TEXTOS!$L$1</f>
        <v>L_D_RECICRECUP_VAL_ELIM</v>
      </c>
      <c r="I74" t="str">
        <f t="shared" si="0"/>
        <v>Recuperació</v>
      </c>
    </row>
    <row r="75" spans="2:9" x14ac:dyDescent="0.35">
      <c r="B75" t="str">
        <f>'1_GEN1'!E117</f>
        <v xml:space="preserve">Llots de decantació del separador d'hidrocarburs </v>
      </c>
      <c r="C75" t="str">
        <f>TEXTOS!$AJ$9</f>
        <v>Vertedero P</v>
      </c>
      <c r="D75" t="str">
        <f>TEXTOS!$AJ$19</f>
        <v>Incineración P</v>
      </c>
      <c r="E75" t="str">
        <f>TEXTOS!$AJ$20</f>
        <v>Recuperación</v>
      </c>
      <c r="F75" t="str">
        <f t="shared" ref="F75" si="2">C75</f>
        <v>Vertedero P</v>
      </c>
      <c r="G75" t="str">
        <f>'1_GEN1'!E117</f>
        <v xml:space="preserve">Llots de decantació del separador d'hidrocarburs </v>
      </c>
      <c r="H75" t="str">
        <f>TEXTOS!$N$1</f>
        <v>L_ELIM_VAL_EVAP_INCIN</v>
      </c>
      <c r="I75" t="str">
        <f t="shared" ref="I75:I79" si="3">$C$63</f>
        <v>Abocador</v>
      </c>
    </row>
    <row r="76" spans="2:9" x14ac:dyDescent="0.35">
      <c r="B76" t="str">
        <f>'1_GEN1'!E122</f>
        <v>RP1</v>
      </c>
      <c r="C76" t="str">
        <f>TEXTOS!$AJ$9</f>
        <v>Vertedero P</v>
      </c>
      <c r="D76" t="str">
        <f>TEXTOS!$AJ$19</f>
        <v>Incineración P</v>
      </c>
      <c r="E76" t="str">
        <f>TEXTOS!$AJ$20</f>
        <v>Recuperación</v>
      </c>
      <c r="F76" t="str">
        <f t="shared" si="1"/>
        <v>Vertedero P</v>
      </c>
      <c r="G76" t="str">
        <f>'1_GEN1'!E122</f>
        <v>RP1</v>
      </c>
      <c r="H76" t="str">
        <f>TEXTOS!$AH$1</f>
        <v>L_D_TODOS</v>
      </c>
      <c r="I76" t="str">
        <f t="shared" si="3"/>
        <v>Abocador</v>
      </c>
    </row>
    <row r="77" spans="2:9" x14ac:dyDescent="0.35">
      <c r="B77">
        <f>'1_GEN1'!E123</f>
        <v>0</v>
      </c>
      <c r="C77" t="str">
        <f>TEXTOS!$AJ$9</f>
        <v>Vertedero P</v>
      </c>
      <c r="D77" t="str">
        <f>TEXTOS!$AJ$19</f>
        <v>Incineración P</v>
      </c>
      <c r="E77" t="str">
        <f>TEXTOS!$AJ$20</f>
        <v>Recuperación</v>
      </c>
      <c r="F77" t="str">
        <f t="shared" si="1"/>
        <v>Vertedero P</v>
      </c>
      <c r="G77">
        <f>'1_GEN1'!E123</f>
        <v>0</v>
      </c>
      <c r="H77" t="str">
        <f>TEXTOS!$AH$1</f>
        <v>L_D_TODOS</v>
      </c>
      <c r="I77" t="str">
        <f t="shared" si="3"/>
        <v>Abocador</v>
      </c>
    </row>
    <row r="78" spans="2:9" x14ac:dyDescent="0.35">
      <c r="B78" t="str">
        <f>'1_GEN1'!E124</f>
        <v>RP3</v>
      </c>
      <c r="C78" t="str">
        <f>TEXTOS!$AJ$9</f>
        <v>Vertedero P</v>
      </c>
      <c r="D78" t="str">
        <f>TEXTOS!$AJ$19</f>
        <v>Incineración P</v>
      </c>
      <c r="E78" t="str">
        <f>TEXTOS!$AJ$20</f>
        <v>Recuperación</v>
      </c>
      <c r="F78" t="str">
        <f t="shared" si="1"/>
        <v>Vertedero P</v>
      </c>
      <c r="G78" t="str">
        <f>'1_GEN1'!E124</f>
        <v>RP3</v>
      </c>
      <c r="H78" t="str">
        <f>TEXTOS!$AH$1</f>
        <v>L_D_TODOS</v>
      </c>
      <c r="I78" t="str">
        <f t="shared" si="3"/>
        <v>Abocador</v>
      </c>
    </row>
    <row r="79" spans="2:9" x14ac:dyDescent="0.35">
      <c r="B79" t="str">
        <f>'1_GEN1'!E125</f>
        <v>RP4</v>
      </c>
      <c r="C79" t="str">
        <f>TEXTOS!$AJ$9</f>
        <v>Vertedero P</v>
      </c>
      <c r="D79" t="str">
        <f>TEXTOS!$AJ$19</f>
        <v>Incineración P</v>
      </c>
      <c r="E79" t="str">
        <f>TEXTOS!$AJ$20</f>
        <v>Recuperación</v>
      </c>
      <c r="F79" t="str">
        <f t="shared" si="1"/>
        <v>Vertedero P</v>
      </c>
      <c r="G79" t="str">
        <f>'1_GEN1'!E125</f>
        <v>RP4</v>
      </c>
      <c r="H79" t="str">
        <f>TEXTOS!$AH$1</f>
        <v>L_D_TODOS</v>
      </c>
      <c r="I79" t="str">
        <f t="shared" si="3"/>
        <v>Abocador</v>
      </c>
    </row>
    <row r="80" spans="2:9" x14ac:dyDescent="0.35">
      <c r="B80" t="str">
        <f>'1_GEN1'!E131</f>
        <v>Catalitzadors</v>
      </c>
      <c r="C80" t="str">
        <f>TEXTOS!$AJ$8</f>
        <v>Vertedero NP</v>
      </c>
      <c r="D80" t="str">
        <f>TEXTOS!$AJ$18</f>
        <v>Incineración NP</v>
      </c>
      <c r="E80" t="str">
        <f>TEXTOS!$AJ$20</f>
        <v>Recuperación</v>
      </c>
      <c r="F80" t="str">
        <f>E80</f>
        <v>Recuperación</v>
      </c>
      <c r="G80" t="str">
        <f>'1_GEN1'!E131</f>
        <v>Catalitzadors</v>
      </c>
      <c r="H80" t="str">
        <f>TEXTOS!$M$1</f>
        <v>L_RECUPMATS_ELIM</v>
      </c>
      <c r="I80" t="str">
        <f t="shared" ref="I80:I83" si="4">$E$63</f>
        <v>Recuperació</v>
      </c>
    </row>
    <row r="81" spans="1:9" x14ac:dyDescent="0.35">
      <c r="B81" t="str">
        <f>'1_GEN1'!E132</f>
        <v>Metalls fèrrics (ferralla)</v>
      </c>
      <c r="C81" t="str">
        <f>TEXTOS!$AJ$2</f>
        <v>Vertedero ferro</v>
      </c>
      <c r="D81" t="str">
        <f>TEXTOS!$AJ$11</f>
        <v>Incineración ferro</v>
      </c>
      <c r="E81" t="str">
        <f>TEXTOS!$AJ$20</f>
        <v>Recuperación</v>
      </c>
      <c r="F81" t="str">
        <f>E81</f>
        <v>Recuperación</v>
      </c>
      <c r="G81" t="str">
        <f>'1_GEN1'!E132</f>
        <v>Metalls fèrrics (ferralla)</v>
      </c>
      <c r="H81" t="str">
        <f>TEXTOS!$P$1</f>
        <v>L_D_RECIC_FRAG</v>
      </c>
      <c r="I81" t="str">
        <f t="shared" si="4"/>
        <v>Recuperació</v>
      </c>
    </row>
    <row r="82" spans="1:9" x14ac:dyDescent="0.35">
      <c r="B82" t="str">
        <f>'1_GEN1'!E133</f>
        <v>Metalls no fèrrics</v>
      </c>
      <c r="C82" t="str">
        <f>TEXTOS!$AJ$3</f>
        <v>Vertedero no ferro</v>
      </c>
      <c r="D82" t="str">
        <f>TEXTOS!$AJ$12</f>
        <v>Incineración no ferro</v>
      </c>
      <c r="E82" t="str">
        <f>TEXTOS!$AJ$20</f>
        <v>Recuperación</v>
      </c>
      <c r="F82" t="str">
        <f>E82</f>
        <v>Recuperación</v>
      </c>
      <c r="G82" t="str">
        <f>'1_GEN1'!E133</f>
        <v>Metalls no fèrrics</v>
      </c>
      <c r="H82" t="str">
        <f>TEXTOS!$P$1</f>
        <v>L_D_RECIC_FRAG</v>
      </c>
      <c r="I82" t="str">
        <f t="shared" si="4"/>
        <v>Recuperació</v>
      </c>
    </row>
    <row r="83" spans="1:9" x14ac:dyDescent="0.35">
      <c r="B83" t="str">
        <f>'1_GEN1'!E134</f>
        <v>Pneumàtics</v>
      </c>
      <c r="C83" t="str">
        <f>TEXTOS!$AJ$8</f>
        <v>Vertedero NP</v>
      </c>
      <c r="D83" t="str">
        <f>TEXTOS!$AJ$18</f>
        <v>Incineración NP</v>
      </c>
      <c r="E83" t="str">
        <f>TEXTOS!$AJ$20</f>
        <v>Recuperación</v>
      </c>
      <c r="F83" t="str">
        <f>E83</f>
        <v>Recuperación</v>
      </c>
      <c r="G83" t="str">
        <f>'1_GEN1'!E134</f>
        <v>Pneumàtics</v>
      </c>
      <c r="H83" t="str">
        <f>TEXTOS!$V$1</f>
        <v>L_D_RECIC_VAL</v>
      </c>
      <c r="I83" t="str">
        <f t="shared" si="4"/>
        <v>Recuperació</v>
      </c>
    </row>
    <row r="84" spans="1:9" x14ac:dyDescent="0.35">
      <c r="B84" t="str">
        <f>'1_GEN1'!E135</f>
        <v>Plàstics</v>
      </c>
      <c r="C84" t="str">
        <f>TEXTOS!$AJ$4</f>
        <v>Vertedero plastico</v>
      </c>
      <c r="D84" t="str">
        <f>TEXTOS!$AJ$13</f>
        <v>Incineración plastico</v>
      </c>
      <c r="E84" t="str">
        <f>TEXTOS!$AJ$20</f>
        <v>Recuperación</v>
      </c>
      <c r="F84" t="str">
        <f t="shared" ref="F84" si="5">C84</f>
        <v>Vertedero plastico</v>
      </c>
      <c r="G84" t="str">
        <f>'1_GEN1'!E135</f>
        <v>Plàstics</v>
      </c>
      <c r="H84" t="str">
        <f>TEXTOS!$AE$1</f>
        <v>L_D_VAL_ELIM</v>
      </c>
      <c r="I84" t="str">
        <f t="shared" ref="I84:I91" si="6">$C$63</f>
        <v>Abocador</v>
      </c>
    </row>
    <row r="85" spans="1:9" x14ac:dyDescent="0.35">
      <c r="B85" t="str">
        <f>'1_GEN1'!E136</f>
        <v>Vidre</v>
      </c>
      <c r="C85" t="str">
        <f>TEXTOS!$AJ$6</f>
        <v>Vertedero vidrio</v>
      </c>
      <c r="D85" t="str">
        <f>TEXTOS!$AJ$15</f>
        <v>Incineración vidrio</v>
      </c>
      <c r="E85" t="str">
        <f>TEXTOS!$AJ$20</f>
        <v>Recuperación</v>
      </c>
      <c r="F85" t="str">
        <f t="shared" ref="F85:F91" si="7">C85</f>
        <v>Vertedero vidrio</v>
      </c>
      <c r="G85" t="str">
        <f>'1_GEN1'!E136</f>
        <v>Vidre</v>
      </c>
      <c r="H85" t="str">
        <f>TEXTOS!$AC$1</f>
        <v>L_D_ELIM_RECIC</v>
      </c>
      <c r="I85" t="str">
        <f t="shared" si="6"/>
        <v>Abocador</v>
      </c>
    </row>
    <row r="86" spans="1:9" x14ac:dyDescent="0.35">
      <c r="B86" t="str">
        <f>'1_GEN1'!E137</f>
        <v>Banals (Fusta, cautxús i textil)</v>
      </c>
      <c r="C86" t="str">
        <f>TEXTOS!$AJ$5</f>
        <v>Vertedero madera</v>
      </c>
      <c r="D86" t="str">
        <f>TEXTOS!$AJ$18</f>
        <v>Incineración NP</v>
      </c>
      <c r="E86" t="str">
        <f>TEXTOS!$AJ$20</f>
        <v>Recuperación</v>
      </c>
      <c r="F86" t="str">
        <f t="shared" si="7"/>
        <v>Vertedero madera</v>
      </c>
      <c r="G86" t="str">
        <f>'1_GEN1'!E137</f>
        <v>Banals (Fusta, cautxús i textil)</v>
      </c>
      <c r="H86" t="str">
        <f>TEXTOS!$K$1</f>
        <v>L_D_VAL_INCIN_ELIM</v>
      </c>
      <c r="I86" t="str">
        <f t="shared" si="6"/>
        <v>Abocador</v>
      </c>
    </row>
    <row r="87" spans="1:9" s="24" customFormat="1" x14ac:dyDescent="0.35">
      <c r="B87" s="24" t="str">
        <f>'1_GEN1'!E138</f>
        <v>Residus d'oficina (paper, etc.)</v>
      </c>
      <c r="C87" s="24" t="str">
        <f>TEXTOS!$AJ$7</f>
        <v>Vertedero papel</v>
      </c>
      <c r="D87" s="24" t="str">
        <f>TEXTOS!$AJ$17</f>
        <v>Incineración papel</v>
      </c>
      <c r="E87" s="24" t="str">
        <f>TEXTOS!$AJ$20</f>
        <v>Recuperación</v>
      </c>
      <c r="F87" t="str">
        <f t="shared" si="7"/>
        <v>Vertedero papel</v>
      </c>
      <c r="G87" t="str">
        <f>'1_GEN1'!E138</f>
        <v>Residus d'oficina (paper, etc.)</v>
      </c>
      <c r="H87" t="str">
        <f>TEXTOS!AG1</f>
        <v>L_D_RSU_RECIC</v>
      </c>
      <c r="I87" t="str">
        <f t="shared" si="6"/>
        <v>Abocador</v>
      </c>
    </row>
    <row r="88" spans="1:9" x14ac:dyDescent="0.35">
      <c r="B88" t="str">
        <f>'1_GEN1'!E143</f>
        <v>RNP1</v>
      </c>
      <c r="C88" t="str">
        <f>TEXTOS!$AJ$8</f>
        <v>Vertedero NP</v>
      </c>
      <c r="D88" t="str">
        <f>TEXTOS!$AJ$18</f>
        <v>Incineración NP</v>
      </c>
      <c r="E88" t="str">
        <f>TEXTOS!$AJ$20</f>
        <v>Recuperación</v>
      </c>
      <c r="F88" t="str">
        <f t="shared" si="7"/>
        <v>Vertedero NP</v>
      </c>
      <c r="G88" t="str">
        <f>'1_GEN1'!E143</f>
        <v>RNP1</v>
      </c>
      <c r="H88" t="str">
        <f>TEXTOS!$AH$1</f>
        <v>L_D_TODOS</v>
      </c>
      <c r="I88" t="str">
        <f t="shared" si="6"/>
        <v>Abocador</v>
      </c>
    </row>
    <row r="89" spans="1:9" x14ac:dyDescent="0.35">
      <c r="B89">
        <f>'1_GEN1'!E144</f>
        <v>0</v>
      </c>
      <c r="C89" t="str">
        <f>TEXTOS!$AJ$8</f>
        <v>Vertedero NP</v>
      </c>
      <c r="D89" t="str">
        <f>TEXTOS!$AJ$18</f>
        <v>Incineración NP</v>
      </c>
      <c r="E89" t="str">
        <f>TEXTOS!$AJ$20</f>
        <v>Recuperación</v>
      </c>
      <c r="F89" t="str">
        <f t="shared" si="7"/>
        <v>Vertedero NP</v>
      </c>
      <c r="G89">
        <f>'1_GEN1'!E144</f>
        <v>0</v>
      </c>
      <c r="H89" t="str">
        <f>TEXTOS!$AH$1</f>
        <v>L_D_TODOS</v>
      </c>
      <c r="I89" t="str">
        <f t="shared" si="6"/>
        <v>Abocador</v>
      </c>
    </row>
    <row r="90" spans="1:9" x14ac:dyDescent="0.35">
      <c r="B90" t="str">
        <f>'1_GEN1'!E145</f>
        <v>RNP3</v>
      </c>
      <c r="C90" t="str">
        <f>TEXTOS!$AJ$8</f>
        <v>Vertedero NP</v>
      </c>
      <c r="D90" t="str">
        <f>TEXTOS!$AJ$18</f>
        <v>Incineración NP</v>
      </c>
      <c r="E90" t="str">
        <f>TEXTOS!$AJ$20</f>
        <v>Recuperación</v>
      </c>
      <c r="F90" t="str">
        <f t="shared" si="7"/>
        <v>Vertedero NP</v>
      </c>
      <c r="G90" t="str">
        <f>'1_GEN1'!E145</f>
        <v>RNP3</v>
      </c>
      <c r="H90" t="str">
        <f>TEXTOS!$AH$1</f>
        <v>L_D_TODOS</v>
      </c>
      <c r="I90" t="str">
        <f t="shared" si="6"/>
        <v>Abocador</v>
      </c>
    </row>
    <row r="91" spans="1:9" x14ac:dyDescent="0.35">
      <c r="B91" t="str">
        <f>'1_GEN1'!E146</f>
        <v>RNP4</v>
      </c>
      <c r="C91" t="str">
        <f>TEXTOS!$AJ$8</f>
        <v>Vertedero NP</v>
      </c>
      <c r="D91" t="str">
        <f>TEXTOS!$AJ$18</f>
        <v>Incineración NP</v>
      </c>
      <c r="E91" t="str">
        <f>TEXTOS!$AJ$20</f>
        <v>Recuperación</v>
      </c>
      <c r="F91" t="str">
        <f t="shared" si="7"/>
        <v>Vertedero NP</v>
      </c>
      <c r="G91" t="str">
        <f>'1_GEN1'!E146</f>
        <v>RNP4</v>
      </c>
      <c r="H91" t="str">
        <f>TEXTOS!$AH$1</f>
        <v>L_D_TODOS</v>
      </c>
      <c r="I91" t="str">
        <f t="shared" si="6"/>
        <v>Abocador</v>
      </c>
    </row>
    <row r="96" spans="1:9" s="1" customFormat="1" x14ac:dyDescent="0.35">
      <c r="A96" s="15" t="s">
        <v>640</v>
      </c>
      <c r="B96" s="15"/>
      <c r="C96" s="15"/>
      <c r="D96" s="15"/>
      <c r="E96" s="15"/>
      <c r="F96" s="15"/>
      <c r="G96" s="15"/>
    </row>
    <row r="98" spans="1:9" x14ac:dyDescent="0.35">
      <c r="C98" s="1" t="s">
        <v>207</v>
      </c>
      <c r="D98" s="1" t="s">
        <v>208</v>
      </c>
      <c r="I98" s="1"/>
    </row>
    <row r="99" spans="1:9" x14ac:dyDescent="0.35">
      <c r="C99" s="1" t="s">
        <v>3</v>
      </c>
      <c r="D99" s="1">
        <v>8</v>
      </c>
      <c r="E99" s="1" t="s">
        <v>210</v>
      </c>
      <c r="I99" s="1"/>
    </row>
    <row r="100" spans="1:9" x14ac:dyDescent="0.35">
      <c r="C100" s="1" t="s">
        <v>209</v>
      </c>
      <c r="D100" s="1">
        <v>30</v>
      </c>
      <c r="E100" s="1" t="s">
        <v>210</v>
      </c>
      <c r="I100" s="1"/>
    </row>
    <row r="101" spans="1:9" x14ac:dyDescent="0.35">
      <c r="C101" s="1" t="s">
        <v>562</v>
      </c>
      <c r="D101" s="1">
        <v>200</v>
      </c>
      <c r="E101" s="1" t="s">
        <v>210</v>
      </c>
      <c r="I101" s="1"/>
    </row>
    <row r="102" spans="1:9" x14ac:dyDescent="0.35">
      <c r="C102" s="1" t="s">
        <v>8</v>
      </c>
      <c r="D102" s="1">
        <v>8</v>
      </c>
      <c r="E102" s="1" t="s">
        <v>210</v>
      </c>
      <c r="I102" s="1"/>
    </row>
    <row r="103" spans="1:9" x14ac:dyDescent="0.35">
      <c r="C103" s="1" t="s">
        <v>7</v>
      </c>
      <c r="D103" s="1">
        <v>4.5</v>
      </c>
      <c r="E103" s="1" t="s">
        <v>210</v>
      </c>
      <c r="I103" s="1"/>
    </row>
    <row r="104" spans="1:9" x14ac:dyDescent="0.35">
      <c r="C104" s="1" t="s">
        <v>9</v>
      </c>
      <c r="D104" s="1">
        <v>20</v>
      </c>
      <c r="E104" s="1" t="s">
        <v>210</v>
      </c>
      <c r="I104" s="1"/>
    </row>
    <row r="105" spans="1:9" x14ac:dyDescent="0.35">
      <c r="C105" s="1" t="s">
        <v>12</v>
      </c>
      <c r="D105" s="1">
        <v>4.5</v>
      </c>
      <c r="E105" s="1" t="s">
        <v>210</v>
      </c>
      <c r="I105" s="1"/>
    </row>
    <row r="106" spans="1:9" x14ac:dyDescent="0.35">
      <c r="C106" s="1" t="s">
        <v>563</v>
      </c>
      <c r="D106" s="1">
        <v>1</v>
      </c>
      <c r="E106" s="1" t="s">
        <v>667</v>
      </c>
    </row>
    <row r="107" spans="1:9" x14ac:dyDescent="0.35">
      <c r="C107" s="1"/>
    </row>
    <row r="108" spans="1:9" x14ac:dyDescent="0.35">
      <c r="C108" s="1"/>
    </row>
    <row r="109" spans="1:9" s="1" customFormat="1" x14ac:dyDescent="0.35">
      <c r="A109" s="15" t="s">
        <v>632</v>
      </c>
      <c r="B109" s="15"/>
      <c r="C109" s="15"/>
      <c r="D109" s="15"/>
      <c r="E109" s="15"/>
      <c r="F109" s="15"/>
      <c r="G109" s="15"/>
    </row>
    <row r="110" spans="1:9" x14ac:dyDescent="0.35">
      <c r="C110" s="1"/>
    </row>
    <row r="111" spans="1:9" x14ac:dyDescent="0.35">
      <c r="C111" s="1"/>
    </row>
    <row r="112" spans="1:9" x14ac:dyDescent="0.35">
      <c r="B112" t="s">
        <v>412</v>
      </c>
      <c r="C112" t="s">
        <v>413</v>
      </c>
      <c r="D112" t="s">
        <v>414</v>
      </c>
      <c r="E112" t="s">
        <v>415</v>
      </c>
    </row>
    <row r="113" spans="1:7" x14ac:dyDescent="0.35">
      <c r="B113" t="str">
        <f>TEXTOS!AU2</f>
        <v>Aplicacions autònomes comercials</v>
      </c>
      <c r="C113">
        <v>3.1</v>
      </c>
      <c r="D113" s="28">
        <v>3.0000000000000001E-3</v>
      </c>
      <c r="E113">
        <f t="shared" ref="E113:E120" si="8">D113*C113</f>
        <v>9.300000000000001E-3</v>
      </c>
      <c r="F113" t="s">
        <v>410</v>
      </c>
    </row>
    <row r="114" spans="1:7" x14ac:dyDescent="0.35">
      <c r="B114" t="str">
        <f>TEXTOS!AU3</f>
        <v>Climatització residencial i comercail, incloent bombes de calor</v>
      </c>
      <c r="C114">
        <v>50.25</v>
      </c>
      <c r="D114" s="28">
        <v>5.5E-2</v>
      </c>
      <c r="E114">
        <f t="shared" si="8"/>
        <v>2.7637499999999999</v>
      </c>
      <c r="F114" t="s">
        <v>410</v>
      </c>
    </row>
    <row r="115" spans="1:7" x14ac:dyDescent="0.35">
      <c r="B115" t="str">
        <f>TEXTOS!AU4</f>
        <v>Equips d'aire condicionado mòbils</v>
      </c>
      <c r="C115">
        <v>500000.0000005</v>
      </c>
      <c r="D115" s="28">
        <v>0.2</v>
      </c>
      <c r="E115">
        <f t="shared" si="8"/>
        <v>100000.0000001</v>
      </c>
      <c r="F115" t="s">
        <v>410</v>
      </c>
    </row>
    <row r="116" spans="1:7" x14ac:dyDescent="0.35">
      <c r="B116" t="str">
        <f>TEXTOS!AU5</f>
        <v>Chillers</v>
      </c>
      <c r="C116">
        <v>1005</v>
      </c>
      <c r="D116" s="28">
        <v>0.32500000000000001</v>
      </c>
      <c r="E116">
        <f t="shared" si="8"/>
        <v>326.625</v>
      </c>
      <c r="F116" t="s">
        <v>410</v>
      </c>
    </row>
    <row r="117" spans="1:7" x14ac:dyDescent="0.35">
      <c r="B117" t="str">
        <f>TEXTOS!AU6</f>
        <v>Refrigeració comercial mitjana i gran</v>
      </c>
      <c r="C117">
        <v>1025</v>
      </c>
      <c r="D117" s="28">
        <v>0.16</v>
      </c>
      <c r="E117">
        <f t="shared" si="8"/>
        <v>164</v>
      </c>
      <c r="F117" t="s">
        <v>410</v>
      </c>
    </row>
    <row r="118" spans="1:7" x14ac:dyDescent="0.35">
      <c r="B118" t="str">
        <f>TEXTOS!AU7</f>
        <v>Refrigeració domèstica</v>
      </c>
      <c r="C118">
        <v>0.27500000000000002</v>
      </c>
      <c r="D118" s="28">
        <v>8.4999999999999992E-2</v>
      </c>
      <c r="E118">
        <f t="shared" si="8"/>
        <v>2.3375E-2</v>
      </c>
      <c r="F118" t="s">
        <v>410</v>
      </c>
    </row>
    <row r="119" spans="1:7" x14ac:dyDescent="0.35">
      <c r="B119" t="str">
        <f>TEXTOS!AU8</f>
        <v>Refrigeració industrial incloent processament d'aliments i emmagatzematge en fred</v>
      </c>
      <c r="C119">
        <v>5005</v>
      </c>
      <c r="D119" s="28">
        <v>3.0000000000000002E-2</v>
      </c>
      <c r="E119">
        <f t="shared" si="8"/>
        <v>150.15</v>
      </c>
      <c r="F119" t="s">
        <v>410</v>
      </c>
    </row>
    <row r="120" spans="1:7" x14ac:dyDescent="0.35">
      <c r="B120" t="str">
        <f>TEXTOS!AU9</f>
        <v>Refrigeració transport</v>
      </c>
      <c r="C120">
        <v>5.5</v>
      </c>
      <c r="D120" s="28">
        <v>0.15000000000000002</v>
      </c>
      <c r="E120">
        <f t="shared" si="8"/>
        <v>0.82500000000000018</v>
      </c>
      <c r="F120" t="s">
        <v>410</v>
      </c>
    </row>
    <row r="121" spans="1:7" x14ac:dyDescent="0.35">
      <c r="B121" t="s">
        <v>419</v>
      </c>
      <c r="E121">
        <f>E114</f>
        <v>2.7637499999999999</v>
      </c>
      <c r="F121" t="s">
        <v>318</v>
      </c>
    </row>
    <row r="126" spans="1:7" s="1" customFormat="1" x14ac:dyDescent="0.35">
      <c r="A126" s="15" t="s">
        <v>436</v>
      </c>
      <c r="B126" s="15"/>
      <c r="C126" s="15"/>
      <c r="D126" s="15"/>
      <c r="E126" s="15"/>
      <c r="F126" s="15"/>
      <c r="G126" s="15"/>
    </row>
    <row r="129" spans="2:10" x14ac:dyDescent="0.35">
      <c r="B129" s="1"/>
      <c r="C129" s="1"/>
      <c r="D129" s="1"/>
      <c r="E129" s="1"/>
      <c r="F129" s="1"/>
      <c r="G129" s="1"/>
      <c r="H129" s="1"/>
      <c r="I129" s="1"/>
      <c r="J129" s="1"/>
    </row>
    <row r="130" spans="2:10" x14ac:dyDescent="0.35">
      <c r="B130" s="1" t="s">
        <v>423</v>
      </c>
      <c r="C130" s="21">
        <v>106</v>
      </c>
      <c r="D130" s="1" t="s">
        <v>426</v>
      </c>
      <c r="E130" s="1" t="s">
        <v>434</v>
      </c>
      <c r="H130" s="1"/>
      <c r="I130" s="1"/>
      <c r="J130" s="1"/>
    </row>
    <row r="131" spans="2:10" x14ac:dyDescent="0.35">
      <c r="B131" s="1" t="s">
        <v>424</v>
      </c>
      <c r="C131" s="21">
        <v>4</v>
      </c>
      <c r="D131" s="1" t="s">
        <v>15</v>
      </c>
      <c r="E131" s="1" t="s">
        <v>434</v>
      </c>
      <c r="H131" s="1"/>
      <c r="I131" s="1"/>
      <c r="J131" s="1"/>
    </row>
    <row r="132" spans="2:10" x14ac:dyDescent="0.35">
      <c r="B132" s="1" t="s">
        <v>425</v>
      </c>
      <c r="C132" s="21">
        <f>AVERAGE(800,850)</f>
        <v>825</v>
      </c>
      <c r="D132" s="1" t="s">
        <v>5</v>
      </c>
      <c r="E132" s="1" t="s">
        <v>434</v>
      </c>
      <c r="H132" s="1"/>
      <c r="I132" s="1"/>
      <c r="J132" s="1"/>
    </row>
    <row r="133" spans="2:10" x14ac:dyDescent="0.35">
      <c r="B133" s="1" t="s">
        <v>427</v>
      </c>
      <c r="C133">
        <v>0.75</v>
      </c>
      <c r="D133" s="30" t="s">
        <v>428</v>
      </c>
      <c r="E133" s="1" t="s">
        <v>318</v>
      </c>
    </row>
    <row r="134" spans="2:10" x14ac:dyDescent="0.35">
      <c r="B134" s="1" t="s">
        <v>430</v>
      </c>
      <c r="C134">
        <f>C131/60</f>
        <v>6.6666666666666666E-2</v>
      </c>
      <c r="D134" t="s">
        <v>429</v>
      </c>
    </row>
    <row r="135" spans="2:10" x14ac:dyDescent="0.35">
      <c r="B135" t="s">
        <v>431</v>
      </c>
      <c r="C135">
        <f>C130*C133*C134</f>
        <v>5.3</v>
      </c>
      <c r="D135" t="s">
        <v>1</v>
      </c>
    </row>
    <row r="136" spans="2:10" x14ac:dyDescent="0.35">
      <c r="B136" s="1" t="s">
        <v>432</v>
      </c>
      <c r="C136">
        <f>C132</f>
        <v>825</v>
      </c>
      <c r="D136" t="s">
        <v>5</v>
      </c>
    </row>
    <row r="137" spans="2:10" x14ac:dyDescent="0.35">
      <c r="B137" s="1" t="s">
        <v>433</v>
      </c>
      <c r="C137">
        <f>C135/C136</f>
        <v>6.4242424242424243E-3</v>
      </c>
      <c r="D137" t="s">
        <v>435</v>
      </c>
    </row>
    <row r="163" spans="2:17" x14ac:dyDescent="0.35">
      <c r="B163" s="6" t="s">
        <v>206</v>
      </c>
    </row>
    <row r="165" spans="2:17" x14ac:dyDescent="0.35">
      <c r="G165" s="174" t="s">
        <v>617</v>
      </c>
      <c r="H165" s="174"/>
      <c r="I165" s="174"/>
      <c r="K165" s="174" t="s">
        <v>5</v>
      </c>
      <c r="L165" s="174"/>
      <c r="M165" s="174"/>
      <c r="N165" s="174" t="s">
        <v>13</v>
      </c>
      <c r="O165" s="174"/>
      <c r="P165" s="174"/>
      <c r="Q165" t="s">
        <v>620</v>
      </c>
    </row>
    <row r="166" spans="2:17" x14ac:dyDescent="0.35">
      <c r="G166" s="52" t="s">
        <v>310</v>
      </c>
      <c r="H166" s="52" t="s">
        <v>311</v>
      </c>
      <c r="I166" s="52" t="s">
        <v>312</v>
      </c>
      <c r="J166" s="52" t="s">
        <v>492</v>
      </c>
      <c r="K166" s="52" t="s">
        <v>310</v>
      </c>
      <c r="L166" s="52" t="s">
        <v>311</v>
      </c>
      <c r="M166" s="52" t="s">
        <v>312</v>
      </c>
      <c r="N166" s="52" t="s">
        <v>310</v>
      </c>
      <c r="O166" s="52" t="s">
        <v>311</v>
      </c>
      <c r="P166" s="52" t="s">
        <v>312</v>
      </c>
    </row>
    <row r="167" spans="2:17" x14ac:dyDescent="0.35">
      <c r="F167" t="str">
        <f>'1_GEN1'!E106</f>
        <v>Olis</v>
      </c>
      <c r="G167">
        <v>3.9</v>
      </c>
      <c r="H167">
        <v>1.1000000000000001</v>
      </c>
      <c r="I167">
        <v>25.8</v>
      </c>
      <c r="J167">
        <f>D50</f>
        <v>0.82499999999999996</v>
      </c>
      <c r="K167">
        <f t="shared" ref="K167:M170" si="9">G167*$J167</f>
        <v>3.2174999999999998</v>
      </c>
      <c r="L167">
        <f t="shared" si="9"/>
        <v>0.90749999999999997</v>
      </c>
      <c r="M167">
        <f t="shared" si="9"/>
        <v>21.285</v>
      </c>
      <c r="N167" s="23">
        <f>K167/K$184</f>
        <v>3.0201342281879189E-3</v>
      </c>
      <c r="O167" s="23">
        <f t="shared" ref="O167:P182" si="10">L167/L$184</f>
        <v>5.9576563269325457E-3</v>
      </c>
      <c r="P167" s="23">
        <f t="shared" si="10"/>
        <v>4.7720229644497188E-3</v>
      </c>
    </row>
    <row r="168" spans="2:17" x14ac:dyDescent="0.35">
      <c r="F168" t="str">
        <f>'1_GEN1'!E107</f>
        <v>Bateries</v>
      </c>
      <c r="G168">
        <v>6.6</v>
      </c>
      <c r="H168">
        <v>4</v>
      </c>
      <c r="I168">
        <v>39.700000000000003</v>
      </c>
      <c r="J168">
        <v>1</v>
      </c>
      <c r="K168">
        <f t="shared" si="9"/>
        <v>6.6</v>
      </c>
      <c r="L168">
        <f t="shared" si="9"/>
        <v>4</v>
      </c>
      <c r="M168">
        <f t="shared" si="9"/>
        <v>39.700000000000003</v>
      </c>
      <c r="N168" s="23">
        <f t="shared" ref="N168:N182" si="11">K168/K$184</f>
        <v>6.1951471347444489E-3</v>
      </c>
      <c r="O168" s="23">
        <f t="shared" si="10"/>
        <v>2.6259642212374857E-2</v>
      </c>
      <c r="P168" s="23">
        <f t="shared" si="10"/>
        <v>8.9006019116116431E-3</v>
      </c>
      <c r="Q168" t="str">
        <f>TEXTOS!BI2</f>
        <v>Bateries</v>
      </c>
    </row>
    <row r="169" spans="2:17" x14ac:dyDescent="0.35">
      <c r="F169" t="str">
        <f>'1_GEN1'!E108</f>
        <v>Líquids refrigerants i anticongelants</v>
      </c>
      <c r="G169">
        <v>2.4</v>
      </c>
      <c r="H169">
        <v>1.1000000000000001</v>
      </c>
      <c r="I169">
        <v>14.1</v>
      </c>
      <c r="J169">
        <v>1</v>
      </c>
      <c r="K169">
        <f t="shared" si="9"/>
        <v>2.4</v>
      </c>
      <c r="L169">
        <f t="shared" si="9"/>
        <v>1.1000000000000001</v>
      </c>
      <c r="M169">
        <f t="shared" si="9"/>
        <v>14.1</v>
      </c>
      <c r="N169" s="23">
        <f t="shared" si="11"/>
        <v>2.252780776270709E-3</v>
      </c>
      <c r="O169" s="23">
        <f t="shared" si="10"/>
        <v>7.2214016084030863E-3</v>
      </c>
      <c r="P169" s="23">
        <f t="shared" si="10"/>
        <v>3.1611709560132031E-3</v>
      </c>
    </row>
    <row r="170" spans="2:17" x14ac:dyDescent="0.35">
      <c r="F170" s="56" t="str">
        <f>'1_GEN1'!E109</f>
        <v>Fluïds Aire Condicionat</v>
      </c>
      <c r="G170" s="56"/>
      <c r="H170" s="56"/>
      <c r="I170" s="56"/>
      <c r="J170" s="56"/>
      <c r="K170" s="56">
        <f t="shared" si="9"/>
        <v>0</v>
      </c>
      <c r="L170" s="56">
        <f t="shared" si="9"/>
        <v>0</v>
      </c>
      <c r="M170" s="56">
        <f t="shared" si="9"/>
        <v>0</v>
      </c>
      <c r="N170" s="57">
        <f t="shared" si="11"/>
        <v>0</v>
      </c>
      <c r="O170" s="57">
        <f t="shared" si="10"/>
        <v>0</v>
      </c>
      <c r="P170" s="57">
        <f t="shared" si="10"/>
        <v>0</v>
      </c>
    </row>
    <row r="171" spans="2:17" x14ac:dyDescent="0.35">
      <c r="F171" t="str">
        <f>'1_GEN1'!E110</f>
        <v>Combustibles (reutilitzados en el propi CAT)</v>
      </c>
      <c r="K171">
        <f>K190+K191</f>
        <v>12.2325</v>
      </c>
      <c r="L171">
        <f t="shared" ref="L171:M171" si="12">L190+L191</f>
        <v>2.4975000000000001</v>
      </c>
      <c r="M171">
        <f t="shared" si="12"/>
        <v>45.787500000000001</v>
      </c>
      <c r="N171" s="23">
        <f t="shared" si="11"/>
        <v>1.1482142019054769E-2</v>
      </c>
      <c r="O171" s="23">
        <f t="shared" si="10"/>
        <v>1.6395864106351552E-2</v>
      </c>
      <c r="P171" s="23">
        <f t="shared" si="10"/>
        <v>1.0265398237479045E-2</v>
      </c>
    </row>
    <row r="172" spans="2:17" x14ac:dyDescent="0.35">
      <c r="F172" s="56" t="str">
        <f>'1_GEN1'!E111</f>
        <v>Airbags</v>
      </c>
      <c r="G172" s="56"/>
      <c r="H172" s="56"/>
      <c r="I172" s="56"/>
      <c r="J172" s="56"/>
      <c r="K172" s="56">
        <f t="shared" ref="K172:K182" si="13">G172*$J172</f>
        <v>0</v>
      </c>
      <c r="L172" s="56">
        <f t="shared" ref="L172:L182" si="14">H172*$J172</f>
        <v>0</v>
      </c>
      <c r="M172" s="56">
        <f t="shared" ref="M172:M182" si="15">I172*$J172</f>
        <v>0</v>
      </c>
      <c r="N172" s="57">
        <f t="shared" si="11"/>
        <v>0</v>
      </c>
      <c r="O172" s="57">
        <f t="shared" si="10"/>
        <v>0</v>
      </c>
      <c r="P172" s="57">
        <f t="shared" si="10"/>
        <v>0</v>
      </c>
    </row>
    <row r="173" spans="2:17" x14ac:dyDescent="0.35">
      <c r="F173" s="56" t="str">
        <f>'1_GEN1'!E112</f>
        <v>Filtres de combustibles</v>
      </c>
      <c r="G173" s="56"/>
      <c r="H173" s="56"/>
      <c r="I173" s="56"/>
      <c r="J173" s="56"/>
      <c r="K173" s="56">
        <f t="shared" si="13"/>
        <v>0</v>
      </c>
      <c r="L173" s="56">
        <f t="shared" si="14"/>
        <v>0</v>
      </c>
      <c r="M173" s="56">
        <f t="shared" si="15"/>
        <v>0</v>
      </c>
      <c r="N173" s="57">
        <f t="shared" si="11"/>
        <v>0</v>
      </c>
      <c r="O173" s="57">
        <f t="shared" si="10"/>
        <v>0</v>
      </c>
      <c r="P173" s="57">
        <f t="shared" si="10"/>
        <v>0</v>
      </c>
    </row>
    <row r="174" spans="2:17" x14ac:dyDescent="0.35">
      <c r="F174" s="56" t="str">
        <f>'1_GEN1'!E113</f>
        <v>Filtres d'oli</v>
      </c>
      <c r="G174" s="56"/>
      <c r="H174" s="56"/>
      <c r="I174" s="56"/>
      <c r="J174" s="56"/>
      <c r="K174" s="56">
        <f t="shared" si="13"/>
        <v>0</v>
      </c>
      <c r="L174" s="56">
        <f t="shared" si="14"/>
        <v>0</v>
      </c>
      <c r="M174" s="56">
        <f t="shared" si="15"/>
        <v>0</v>
      </c>
      <c r="N174" s="57">
        <f t="shared" si="11"/>
        <v>0</v>
      </c>
      <c r="O174" s="57">
        <f t="shared" si="10"/>
        <v>0</v>
      </c>
      <c r="P174" s="57">
        <f t="shared" si="10"/>
        <v>0</v>
      </c>
    </row>
    <row r="175" spans="2:17" x14ac:dyDescent="0.35">
      <c r="F175" t="str">
        <f>'1_GEN1'!E114</f>
        <v>Líquid de frens</v>
      </c>
      <c r="G175">
        <v>2</v>
      </c>
      <c r="H175">
        <v>0.02</v>
      </c>
      <c r="I175">
        <v>0</v>
      </c>
      <c r="J175">
        <v>1</v>
      </c>
      <c r="K175">
        <f t="shared" si="13"/>
        <v>2</v>
      </c>
      <c r="L175">
        <f t="shared" si="14"/>
        <v>0.02</v>
      </c>
      <c r="M175">
        <f t="shared" si="15"/>
        <v>0</v>
      </c>
      <c r="N175" s="23">
        <f t="shared" si="11"/>
        <v>1.8773173135589241E-3</v>
      </c>
      <c r="O175" s="23">
        <f t="shared" si="10"/>
        <v>1.3129821106187429E-4</v>
      </c>
      <c r="P175" s="23">
        <f t="shared" si="10"/>
        <v>0</v>
      </c>
    </row>
    <row r="176" spans="2:17" x14ac:dyDescent="0.35">
      <c r="F176" s="56" t="str">
        <f>'1_GEN1'!E131</f>
        <v>Catalitzadors</v>
      </c>
      <c r="G176" s="56">
        <f>D103</f>
        <v>4.5</v>
      </c>
      <c r="H176" s="56"/>
      <c r="I176" s="56"/>
      <c r="J176" s="56">
        <v>1</v>
      </c>
      <c r="K176" s="56">
        <f t="shared" si="13"/>
        <v>4.5</v>
      </c>
      <c r="L176" s="56">
        <f t="shared" si="14"/>
        <v>0</v>
      </c>
      <c r="M176" s="56">
        <f t="shared" si="15"/>
        <v>0</v>
      </c>
      <c r="N176" s="57">
        <f t="shared" si="11"/>
        <v>4.2239639555075792E-3</v>
      </c>
      <c r="O176" s="57">
        <f t="shared" si="10"/>
        <v>0</v>
      </c>
      <c r="P176" s="57">
        <f t="shared" si="10"/>
        <v>0</v>
      </c>
      <c r="Q176" t="str">
        <f>TEXTOS!BI6</f>
        <v>Catalitzadors</v>
      </c>
    </row>
    <row r="177" spans="6:17" x14ac:dyDescent="0.35">
      <c r="F177" t="str">
        <f>'1_GEN1'!E132</f>
        <v>Metalls fèrrics (ferralla)</v>
      </c>
      <c r="G177">
        <v>933.5</v>
      </c>
      <c r="H177">
        <v>125</v>
      </c>
      <c r="I177">
        <v>3779</v>
      </c>
      <c r="J177">
        <v>1</v>
      </c>
      <c r="K177">
        <f t="shared" si="13"/>
        <v>933.5</v>
      </c>
      <c r="L177">
        <f t="shared" si="14"/>
        <v>125</v>
      </c>
      <c r="M177">
        <f t="shared" si="15"/>
        <v>3779</v>
      </c>
      <c r="N177" s="23">
        <f t="shared" si="11"/>
        <v>0.87623785610362781</v>
      </c>
      <c r="O177" s="23">
        <f t="shared" si="10"/>
        <v>0.82061381913671427</v>
      </c>
      <c r="P177" s="23">
        <f t="shared" si="10"/>
        <v>0.84723865551587907</v>
      </c>
      <c r="Q177" t="str">
        <f>TEXTOS!BI4</f>
        <v>Motors</v>
      </c>
    </row>
    <row r="178" spans="6:17" x14ac:dyDescent="0.35">
      <c r="F178" t="str">
        <f>'1_GEN1'!E133</f>
        <v>Metalls no fèrrics</v>
      </c>
      <c r="G178">
        <v>35.700000000000003</v>
      </c>
      <c r="H178">
        <v>5.5</v>
      </c>
      <c r="I178">
        <v>185</v>
      </c>
      <c r="J178">
        <v>1</v>
      </c>
      <c r="K178">
        <f t="shared" si="13"/>
        <v>35.700000000000003</v>
      </c>
      <c r="L178">
        <f t="shared" si="14"/>
        <v>5.5</v>
      </c>
      <c r="M178">
        <f t="shared" si="15"/>
        <v>185</v>
      </c>
      <c r="N178" s="23">
        <f t="shared" si="11"/>
        <v>3.35101140470268E-2</v>
      </c>
      <c r="O178" s="23">
        <f t="shared" si="10"/>
        <v>3.6107008042015429E-2</v>
      </c>
      <c r="P178" s="23">
        <f t="shared" si="10"/>
        <v>4.1476356515066849E-2</v>
      </c>
      <c r="Q178" t="str">
        <f>TEXTOS!BI3</f>
        <v>Caixa de canvi</v>
      </c>
    </row>
    <row r="179" spans="6:17" x14ac:dyDescent="0.35">
      <c r="F179" t="str">
        <f>'1_GEN1'!E134</f>
        <v>Pneumàtics</v>
      </c>
      <c r="G179">
        <v>21.8</v>
      </c>
      <c r="H179">
        <v>11.1</v>
      </c>
      <c r="I179">
        <v>124</v>
      </c>
      <c r="J179">
        <v>1</v>
      </c>
      <c r="K179">
        <f t="shared" si="13"/>
        <v>21.8</v>
      </c>
      <c r="L179">
        <f t="shared" si="14"/>
        <v>11.1</v>
      </c>
      <c r="M179">
        <f t="shared" si="15"/>
        <v>124</v>
      </c>
      <c r="N179" s="23">
        <f t="shared" si="11"/>
        <v>2.0462758717792275E-2</v>
      </c>
      <c r="O179" s="23">
        <f t="shared" si="10"/>
        <v>7.2870507139340235E-2</v>
      </c>
      <c r="P179" s="23">
        <f t="shared" si="10"/>
        <v>2.7800368691179946E-2</v>
      </c>
      <c r="Q179" t="str">
        <f>TEXTOS!BI5</f>
        <v>Pneumàtics</v>
      </c>
    </row>
    <row r="180" spans="6:17" x14ac:dyDescent="0.35">
      <c r="F180" t="str">
        <f>'1_GEN1'!E135</f>
        <v>Plàstics</v>
      </c>
      <c r="G180">
        <v>10.4</v>
      </c>
      <c r="H180">
        <v>2.2000000000000002</v>
      </c>
      <c r="I180">
        <v>44</v>
      </c>
      <c r="J180">
        <v>1</v>
      </c>
      <c r="K180">
        <f t="shared" si="13"/>
        <v>10.4</v>
      </c>
      <c r="L180">
        <f t="shared" si="14"/>
        <v>2.2000000000000002</v>
      </c>
      <c r="M180">
        <f t="shared" si="15"/>
        <v>44</v>
      </c>
      <c r="N180" s="23">
        <f t="shared" si="11"/>
        <v>9.762050030506406E-3</v>
      </c>
      <c r="O180" s="23">
        <f t="shared" si="10"/>
        <v>1.4442803216806173E-2</v>
      </c>
      <c r="P180" s="23">
        <f t="shared" si="10"/>
        <v>9.8646469549348182E-3</v>
      </c>
      <c r="Q180" t="str">
        <f>TEXTOS!BI8</f>
        <v>Para-xocs</v>
      </c>
    </row>
    <row r="181" spans="6:17" x14ac:dyDescent="0.35">
      <c r="F181" s="56" t="str">
        <f>'1_GEN1'!E136</f>
        <v>Vidre</v>
      </c>
      <c r="G181" s="56">
        <f>D104</f>
        <v>20</v>
      </c>
      <c r="H181" s="56"/>
      <c r="I181" s="56"/>
      <c r="J181" s="56">
        <v>1</v>
      </c>
      <c r="K181" s="56">
        <f t="shared" si="13"/>
        <v>20</v>
      </c>
      <c r="L181" s="56">
        <f t="shared" si="14"/>
        <v>0</v>
      </c>
      <c r="M181" s="56">
        <f t="shared" si="15"/>
        <v>0</v>
      </c>
      <c r="N181" s="57">
        <f t="shared" si="11"/>
        <v>1.8773173135589242E-2</v>
      </c>
      <c r="O181" s="57">
        <f t="shared" si="10"/>
        <v>0</v>
      </c>
      <c r="P181" s="57">
        <f t="shared" si="10"/>
        <v>0</v>
      </c>
      <c r="Q181" t="str">
        <f>TEXTOS!BI7</f>
        <v>Vidre</v>
      </c>
    </row>
    <row r="182" spans="6:17" x14ac:dyDescent="0.35">
      <c r="F182" t="str">
        <f>'1_GEN1'!E137</f>
        <v>Banals (Fusta, cautxús i textil)</v>
      </c>
      <c r="G182">
        <v>13</v>
      </c>
      <c r="H182">
        <v>0</v>
      </c>
      <c r="I182">
        <v>207.5</v>
      </c>
      <c r="J182">
        <v>1</v>
      </c>
      <c r="K182">
        <f t="shared" si="13"/>
        <v>13</v>
      </c>
      <c r="L182">
        <f t="shared" si="14"/>
        <v>0</v>
      </c>
      <c r="M182">
        <f t="shared" si="15"/>
        <v>207.5</v>
      </c>
      <c r="N182" s="23">
        <f t="shared" si="11"/>
        <v>1.2202562538133007E-2</v>
      </c>
      <c r="O182" s="23">
        <f t="shared" si="10"/>
        <v>0</v>
      </c>
      <c r="P182" s="23">
        <f t="shared" si="10"/>
        <v>4.652077825338579E-2</v>
      </c>
    </row>
    <row r="183" spans="6:17" x14ac:dyDescent="0.35">
      <c r="F183" t="s">
        <v>490</v>
      </c>
      <c r="Q183" t="str">
        <f>TEXTOS!BI9</f>
        <v>Altres</v>
      </c>
    </row>
    <row r="184" spans="6:17" x14ac:dyDescent="0.35">
      <c r="F184" t="s">
        <v>618</v>
      </c>
      <c r="K184">
        <f>SUM(K167:K182)</f>
        <v>1065.3500000000001</v>
      </c>
      <c r="L184">
        <f>SUM(L167:L182)</f>
        <v>152.32499999999999</v>
      </c>
      <c r="M184">
        <f>SUM(M167:M182)</f>
        <v>4460.3724999999995</v>
      </c>
    </row>
    <row r="185" spans="6:17" x14ac:dyDescent="0.35">
      <c r="F185" t="s">
        <v>619</v>
      </c>
      <c r="K185">
        <f>C11*1000</f>
        <v>1000</v>
      </c>
      <c r="L185">
        <f>C13*1000</f>
        <v>167</v>
      </c>
      <c r="M185">
        <f>C12*1000</f>
        <v>7500</v>
      </c>
    </row>
    <row r="189" spans="6:17" x14ac:dyDescent="0.35">
      <c r="F189" t="str">
        <f>F171</f>
        <v>Combustibles (reutilitzados en el propi CAT)</v>
      </c>
    </row>
    <row r="190" spans="6:17" x14ac:dyDescent="0.35">
      <c r="F190" t="s">
        <v>491</v>
      </c>
      <c r="G190">
        <v>12</v>
      </c>
      <c r="H190">
        <v>3</v>
      </c>
      <c r="I190">
        <v>55</v>
      </c>
      <c r="J190" s="33">
        <f>D41</f>
        <v>0.83250000000000002</v>
      </c>
      <c r="K190">
        <f t="shared" ref="K190:M191" si="16">G190*$J190</f>
        <v>9.99</v>
      </c>
      <c r="L190">
        <f t="shared" si="16"/>
        <v>2.4975000000000001</v>
      </c>
      <c r="M190">
        <f t="shared" si="16"/>
        <v>45.787500000000001</v>
      </c>
    </row>
    <row r="191" spans="6:17" x14ac:dyDescent="0.35">
      <c r="F191" t="s">
        <v>217</v>
      </c>
      <c r="G191">
        <v>3</v>
      </c>
      <c r="J191" s="33">
        <f>D36</f>
        <v>0.74750000000000005</v>
      </c>
      <c r="K191">
        <f t="shared" si="16"/>
        <v>2.2425000000000002</v>
      </c>
      <c r="L191">
        <f t="shared" si="16"/>
        <v>0</v>
      </c>
      <c r="M191">
        <f t="shared" si="16"/>
        <v>0</v>
      </c>
    </row>
    <row r="193" spans="2:11" x14ac:dyDescent="0.35">
      <c r="B193" s="6" t="s">
        <v>493</v>
      </c>
    </row>
    <row r="199" spans="2:11" x14ac:dyDescent="0.35">
      <c r="C199" s="175" t="s">
        <v>678</v>
      </c>
      <c r="D199" s="175"/>
      <c r="E199" s="175"/>
      <c r="F199" t="s">
        <v>679</v>
      </c>
    </row>
    <row r="200" spans="2:11" x14ac:dyDescent="0.35">
      <c r="C200" s="42" t="str">
        <f>N166</f>
        <v>VFU</v>
      </c>
      <c r="D200" s="42" t="str">
        <f t="shared" ref="D200:E200" si="17">O166</f>
        <v>MFU</v>
      </c>
      <c r="E200" s="42" t="str">
        <f t="shared" si="17"/>
        <v>VFUI</v>
      </c>
      <c r="F200" s="42" t="str">
        <f>C200</f>
        <v>VFU</v>
      </c>
      <c r="G200" s="42" t="str">
        <f>E200</f>
        <v>VFUI</v>
      </c>
      <c r="H200" s="42" t="str">
        <f>D200</f>
        <v>MFU</v>
      </c>
      <c r="I200" t="str">
        <f>TEXTOS!$AP$2</f>
        <v>VFU</v>
      </c>
      <c r="J200" t="str">
        <f>TEXTOS!$AP$3</f>
        <v>VFUI</v>
      </c>
      <c r="K200" t="str">
        <f>TEXTOS!$AP$4</f>
        <v>MFU</v>
      </c>
    </row>
    <row r="201" spans="2:11" x14ac:dyDescent="0.35">
      <c r="B201" t="str">
        <f>TEXTOS!BI2</f>
        <v>Bateries</v>
      </c>
      <c r="C201" s="23">
        <f>N168</f>
        <v>6.1951471347444489E-3</v>
      </c>
      <c r="D201" s="23">
        <f t="shared" ref="D201:E201" si="18">O168</f>
        <v>2.6259642212374857E-2</v>
      </c>
      <c r="E201" s="23">
        <f t="shared" si="18"/>
        <v>8.9006019116116431E-3</v>
      </c>
      <c r="F201" s="13">
        <f>C201/$C201</f>
        <v>1</v>
      </c>
      <c r="G201" s="13">
        <f>E201/$C201</f>
        <v>1.436705491899313</v>
      </c>
      <c r="H201" s="13">
        <f>D201/$C201</f>
        <v>4.2387439137808425</v>
      </c>
      <c r="I201">
        <f>D99</f>
        <v>8</v>
      </c>
      <c r="J201" s="58">
        <f>($I201/$I$209)*G201*J$209</f>
        <v>86.202329513958787</v>
      </c>
      <c r="K201" s="58">
        <f>($I201/$I$209)*H201*K$209</f>
        <v>5.6629618688112053</v>
      </c>
    </row>
    <row r="202" spans="2:11" x14ac:dyDescent="0.35">
      <c r="B202" t="str">
        <f>TEXTOS!BI3</f>
        <v>Caixa de canvi</v>
      </c>
      <c r="C202" s="23">
        <f>N178</f>
        <v>3.35101140470268E-2</v>
      </c>
      <c r="D202" s="23">
        <f t="shared" ref="D202:E202" si="19">O178</f>
        <v>3.6107008042015429E-2</v>
      </c>
      <c r="E202" s="23">
        <f t="shared" si="19"/>
        <v>4.1476356515066849E-2</v>
      </c>
      <c r="F202" s="13">
        <f t="shared" ref="F202:F207" si="20">C202/$C202</f>
        <v>1</v>
      </c>
      <c r="G202" s="13">
        <f>E202/$C202</f>
        <v>1.2377265101772119</v>
      </c>
      <c r="H202" s="13">
        <f>D202/$C202</f>
        <v>1.0774958268224408</v>
      </c>
      <c r="I202">
        <f t="shared" ref="I202:I207" si="21">D100</f>
        <v>30</v>
      </c>
      <c r="J202" s="58">
        <f t="shared" ref="J202:K207" si="22">($I202/$I$209)*G202*J$209</f>
        <v>278.48846478987269</v>
      </c>
      <c r="K202" s="58">
        <f t="shared" si="22"/>
        <v>5.3982540923804274</v>
      </c>
    </row>
    <row r="203" spans="2:11" x14ac:dyDescent="0.35">
      <c r="B203" t="str">
        <f>TEXTOS!BI4</f>
        <v>Motors</v>
      </c>
      <c r="C203" s="23">
        <f>N177</f>
        <v>0.87623785610362781</v>
      </c>
      <c r="D203" s="23">
        <f t="shared" ref="D203:E203" si="23">O177</f>
        <v>0.82061381913671427</v>
      </c>
      <c r="E203" s="23">
        <f t="shared" si="23"/>
        <v>0.84723865551587907</v>
      </c>
      <c r="F203" s="13">
        <f t="shared" si="20"/>
        <v>1</v>
      </c>
      <c r="G203" s="13">
        <f>E203/$C203</f>
        <v>0.96690487590127683</v>
      </c>
      <c r="H203" s="13">
        <f>D203/$C203</f>
        <v>0.93651947746898623</v>
      </c>
      <c r="I203">
        <f t="shared" si="21"/>
        <v>200</v>
      </c>
      <c r="J203" s="58">
        <f t="shared" si="22"/>
        <v>1450.3573138519153</v>
      </c>
      <c r="K203" s="58">
        <f t="shared" si="22"/>
        <v>31.27975054746414</v>
      </c>
    </row>
    <row r="204" spans="2:11" x14ac:dyDescent="0.35">
      <c r="B204" t="str">
        <f>TEXTOS!BI5</f>
        <v>Pneumàtics</v>
      </c>
      <c r="C204" s="23">
        <f>N179</f>
        <v>2.0462758717792275E-2</v>
      </c>
      <c r="D204" s="23">
        <f t="shared" ref="D204:E204" si="24">O179</f>
        <v>7.2870507139340235E-2</v>
      </c>
      <c r="E204" s="23">
        <f t="shared" si="24"/>
        <v>2.7800368691179946E-2</v>
      </c>
      <c r="F204" s="13">
        <f t="shared" si="20"/>
        <v>1</v>
      </c>
      <c r="G204" s="13">
        <f>E204/$C204</f>
        <v>1.3585836139976402</v>
      </c>
      <c r="H204" s="13">
        <f>D204/$C204</f>
        <v>3.5611282009585374</v>
      </c>
      <c r="I204">
        <f t="shared" si="21"/>
        <v>8</v>
      </c>
      <c r="J204" s="58">
        <f t="shared" si="22"/>
        <v>81.515016839858419</v>
      </c>
      <c r="K204" s="58">
        <f t="shared" si="22"/>
        <v>4.7576672764806061</v>
      </c>
    </row>
    <row r="205" spans="2:11" x14ac:dyDescent="0.35">
      <c r="B205" t="str">
        <f>TEXTOS!BI6</f>
        <v>Catalitzadors</v>
      </c>
      <c r="C205" s="23">
        <f>N176</f>
        <v>4.2239639555075792E-3</v>
      </c>
      <c r="D205" s="23"/>
      <c r="E205" s="23"/>
      <c r="F205" s="13">
        <f t="shared" si="20"/>
        <v>1</v>
      </c>
      <c r="G205" s="13">
        <f>$F$205</f>
        <v>1</v>
      </c>
      <c r="H205" s="13">
        <f>$F$205</f>
        <v>1</v>
      </c>
      <c r="I205">
        <f t="shared" si="21"/>
        <v>4.5</v>
      </c>
      <c r="J205" s="58">
        <f t="shared" si="22"/>
        <v>33.75</v>
      </c>
      <c r="K205" s="58">
        <f t="shared" si="22"/>
        <v>0.75149999999999995</v>
      </c>
    </row>
    <row r="206" spans="2:11" x14ac:dyDescent="0.35">
      <c r="B206" t="str">
        <f>TEXTOS!BI7</f>
        <v>Vidre</v>
      </c>
      <c r="C206" s="23">
        <f>N181</f>
        <v>1.8773173135589242E-2</v>
      </c>
      <c r="D206" s="23"/>
      <c r="E206" s="23"/>
      <c r="F206" s="13">
        <f t="shared" si="20"/>
        <v>1</v>
      </c>
      <c r="G206" s="13">
        <f>$F$205</f>
        <v>1</v>
      </c>
      <c r="H206" s="13">
        <f>$F$205</f>
        <v>1</v>
      </c>
      <c r="I206">
        <f t="shared" si="21"/>
        <v>20</v>
      </c>
      <c r="J206" s="58">
        <f t="shared" si="22"/>
        <v>150</v>
      </c>
      <c r="K206" s="58">
        <f t="shared" si="22"/>
        <v>3.34</v>
      </c>
    </row>
    <row r="207" spans="2:11" x14ac:dyDescent="0.35">
      <c r="B207" t="str">
        <f>TEXTOS!BI8</f>
        <v>Para-xocs</v>
      </c>
      <c r="C207" s="23">
        <f>N180</f>
        <v>9.762050030506406E-3</v>
      </c>
      <c r="D207" s="23">
        <f t="shared" ref="D207:E207" si="25">O180</f>
        <v>1.4442803216806173E-2</v>
      </c>
      <c r="E207" s="23">
        <f t="shared" si="25"/>
        <v>9.8646469549348182E-3</v>
      </c>
      <c r="F207" s="13">
        <f t="shared" si="20"/>
        <v>1</v>
      </c>
      <c r="G207" s="13">
        <f>E207/$C207</f>
        <v>1.0105097724461354</v>
      </c>
      <c r="H207" s="13">
        <f>D207/$C207</f>
        <v>1.4794846545215823</v>
      </c>
      <c r="I207">
        <f t="shared" si="21"/>
        <v>4.5</v>
      </c>
      <c r="J207" s="58">
        <f t="shared" si="22"/>
        <v>34.104704820057066</v>
      </c>
      <c r="K207" s="58">
        <f t="shared" si="22"/>
        <v>1.111832717872969</v>
      </c>
    </row>
    <row r="208" spans="2:11" x14ac:dyDescent="0.35">
      <c r="B208" t="str">
        <f>TEXTOS!BI9</f>
        <v>Altres</v>
      </c>
      <c r="C208" s="23"/>
      <c r="D208" s="23"/>
      <c r="E208" s="23"/>
      <c r="I208">
        <v>1</v>
      </c>
      <c r="J208">
        <v>1</v>
      </c>
      <c r="K208">
        <v>1</v>
      </c>
    </row>
    <row r="209" spans="1:11" x14ac:dyDescent="0.35">
      <c r="C209" s="42"/>
      <c r="D209" s="42"/>
      <c r="E209" s="42"/>
      <c r="I209">
        <f>K185</f>
        <v>1000</v>
      </c>
      <c r="J209">
        <f>M185</f>
        <v>7500</v>
      </c>
      <c r="K209">
        <f>L185</f>
        <v>167</v>
      </c>
    </row>
    <row r="210" spans="1:11" x14ac:dyDescent="0.35">
      <c r="C210" s="42"/>
      <c r="D210" s="42"/>
      <c r="E210" s="42"/>
    </row>
    <row r="211" spans="1:11" s="1" customFormat="1" x14ac:dyDescent="0.35">
      <c r="A211" s="15" t="s">
        <v>681</v>
      </c>
      <c r="B211" s="15"/>
      <c r="C211" s="15"/>
      <c r="D211" s="15"/>
      <c r="E211" s="15"/>
      <c r="F211" s="15"/>
      <c r="G211" s="15"/>
    </row>
    <row r="212" spans="1:11" x14ac:dyDescent="0.35">
      <c r="C212" s="42"/>
      <c r="D212" s="42"/>
      <c r="E212" s="42"/>
    </row>
    <row r="213" spans="1:11" x14ac:dyDescent="0.35">
      <c r="B213" t="s">
        <v>680</v>
      </c>
      <c r="C213" t="str">
        <f>TEXTOS!$AP$2</f>
        <v>VFU</v>
      </c>
      <c r="D213" t="str">
        <f>TEXTOS!$AP$3</f>
        <v>VFUI</v>
      </c>
      <c r="E213" t="str">
        <f>TEXTOS!$AP$4</f>
        <v>MFU</v>
      </c>
    </row>
    <row r="214" spans="1:11" x14ac:dyDescent="0.35">
      <c r="B214" t="str">
        <f>B201</f>
        <v>Bateries</v>
      </c>
      <c r="C214" s="42">
        <f>I201</f>
        <v>8</v>
      </c>
      <c r="D214" s="42">
        <f t="shared" ref="D214:E221" si="26">J201</f>
        <v>86.202329513958787</v>
      </c>
      <c r="E214" s="42">
        <f t="shared" si="26"/>
        <v>5.6629618688112053</v>
      </c>
    </row>
    <row r="215" spans="1:11" x14ac:dyDescent="0.35">
      <c r="B215" t="str">
        <f t="shared" ref="B215:B221" si="27">B202</f>
        <v>Caixa de canvi</v>
      </c>
      <c r="C215" s="42">
        <f t="shared" ref="C215:C221" si="28">I202</f>
        <v>30</v>
      </c>
      <c r="D215" s="42">
        <f t="shared" si="26"/>
        <v>278.48846478987269</v>
      </c>
      <c r="E215" s="42">
        <f t="shared" si="26"/>
        <v>5.3982540923804274</v>
      </c>
    </row>
    <row r="216" spans="1:11" x14ac:dyDescent="0.35">
      <c r="B216" t="str">
        <f t="shared" si="27"/>
        <v>Motors</v>
      </c>
      <c r="C216" s="42">
        <f t="shared" si="28"/>
        <v>200</v>
      </c>
      <c r="D216" s="42">
        <f t="shared" si="26"/>
        <v>1450.3573138519153</v>
      </c>
      <c r="E216" s="42">
        <f t="shared" si="26"/>
        <v>31.27975054746414</v>
      </c>
    </row>
    <row r="217" spans="1:11" x14ac:dyDescent="0.35">
      <c r="B217" t="str">
        <f t="shared" si="27"/>
        <v>Pneumàtics</v>
      </c>
      <c r="C217" s="42">
        <f t="shared" si="28"/>
        <v>8</v>
      </c>
      <c r="D217" s="42">
        <f t="shared" si="26"/>
        <v>81.515016839858419</v>
      </c>
      <c r="E217" s="42">
        <f t="shared" si="26"/>
        <v>4.7576672764806061</v>
      </c>
    </row>
    <row r="218" spans="1:11" x14ac:dyDescent="0.35">
      <c r="B218" t="str">
        <f t="shared" si="27"/>
        <v>Catalitzadors</v>
      </c>
      <c r="C218" s="42">
        <f t="shared" si="28"/>
        <v>4.5</v>
      </c>
      <c r="D218" s="42">
        <f t="shared" si="26"/>
        <v>33.75</v>
      </c>
      <c r="E218" s="42">
        <f t="shared" si="26"/>
        <v>0.75149999999999995</v>
      </c>
    </row>
    <row r="219" spans="1:11" x14ac:dyDescent="0.35">
      <c r="B219" t="str">
        <f t="shared" si="27"/>
        <v>Vidre</v>
      </c>
      <c r="C219" s="42">
        <f t="shared" si="28"/>
        <v>20</v>
      </c>
      <c r="D219" s="42">
        <f t="shared" si="26"/>
        <v>150</v>
      </c>
      <c r="E219" s="42">
        <f t="shared" si="26"/>
        <v>3.34</v>
      </c>
    </row>
    <row r="220" spans="1:11" x14ac:dyDescent="0.35">
      <c r="B220" t="str">
        <f t="shared" si="27"/>
        <v>Para-xocs</v>
      </c>
      <c r="C220" s="42">
        <f t="shared" si="28"/>
        <v>4.5</v>
      </c>
      <c r="D220" s="42">
        <f t="shared" si="26"/>
        <v>34.104704820057066</v>
      </c>
      <c r="E220" s="42">
        <f t="shared" si="26"/>
        <v>1.111832717872969</v>
      </c>
    </row>
    <row r="221" spans="1:11" x14ac:dyDescent="0.35">
      <c r="B221" t="str">
        <f t="shared" si="27"/>
        <v>Altres</v>
      </c>
      <c r="C221" s="42">
        <f t="shared" si="28"/>
        <v>1</v>
      </c>
      <c r="D221" s="42">
        <f t="shared" si="26"/>
        <v>1</v>
      </c>
      <c r="E221" s="42">
        <f t="shared" si="26"/>
        <v>1</v>
      </c>
    </row>
    <row r="222" spans="1:11" x14ac:dyDescent="0.35">
      <c r="C222" s="42"/>
      <c r="D222" s="42"/>
      <c r="E222" s="42"/>
    </row>
    <row r="223" spans="1:11" x14ac:dyDescent="0.35">
      <c r="C223" s="42"/>
      <c r="D223" s="42"/>
      <c r="E223" s="42"/>
    </row>
    <row r="224" spans="1:11" s="1" customFormat="1" x14ac:dyDescent="0.35">
      <c r="A224" s="15" t="s">
        <v>571</v>
      </c>
      <c r="B224" s="15"/>
      <c r="C224" s="15"/>
      <c r="D224" s="15"/>
      <c r="E224" s="15"/>
      <c r="F224" s="15"/>
      <c r="G224" s="15"/>
    </row>
    <row r="225" spans="1:9" x14ac:dyDescent="0.35">
      <c r="C225" s="42"/>
      <c r="D225" s="42"/>
      <c r="E225" s="42"/>
    </row>
    <row r="226" spans="1:9" x14ac:dyDescent="0.35">
      <c r="D226" s="42"/>
      <c r="G226" s="46" t="s">
        <v>570</v>
      </c>
    </row>
    <row r="227" spans="1:9" ht="30" customHeight="1" x14ac:dyDescent="0.35">
      <c r="B227" s="173" t="s">
        <v>18</v>
      </c>
      <c r="C227" s="173" t="str">
        <f>TEXTOS!$AZ$2</f>
        <v>Sinistre</v>
      </c>
      <c r="D227" s="54" t="str">
        <f t="array" ref="D227:D230">L_SINIESTRO</f>
        <v>Lleu</v>
      </c>
      <c r="E227" s="16"/>
      <c r="F227" s="55" t="str">
        <f>$C$227&amp;"-"&amp;D227&amp;"-"&amp;E227</f>
        <v>Sinistre-Lleu-</v>
      </c>
      <c r="G227">
        <v>2</v>
      </c>
    </row>
    <row r="228" spans="1:9" x14ac:dyDescent="0.35">
      <c r="B228" s="173"/>
      <c r="C228" s="173"/>
      <c r="D228" s="54" t="str">
        <v>Mig</v>
      </c>
      <c r="E228" s="16"/>
      <c r="F228" s="55" t="str">
        <f t="shared" ref="F228:F230" si="29">$C$227&amp;"-"&amp;D228&amp;"-"&amp;E228</f>
        <v>Sinistre-Mig-</v>
      </c>
      <c r="G228">
        <v>5</v>
      </c>
    </row>
    <row r="229" spans="1:9" x14ac:dyDescent="0.35">
      <c r="B229" s="173"/>
      <c r="C229" s="173"/>
      <c r="D229" s="54" t="str">
        <v>Grey</v>
      </c>
      <c r="E229" s="16"/>
      <c r="F229" s="55" t="str">
        <f t="shared" si="29"/>
        <v>Sinistre-Grey-</v>
      </c>
      <c r="G229">
        <v>6</v>
      </c>
    </row>
    <row r="230" spans="1:9" x14ac:dyDescent="0.35">
      <c r="B230" s="173"/>
      <c r="C230" s="173"/>
      <c r="D230" s="54" t="str">
        <v>Sinistre total</v>
      </c>
      <c r="E230" s="16"/>
      <c r="F230" s="55" t="str">
        <f t="shared" si="29"/>
        <v>Sinistre-Sinistre total-</v>
      </c>
      <c r="G230">
        <v>7</v>
      </c>
    </row>
    <row r="231" spans="1:9" ht="45" customHeight="1" x14ac:dyDescent="0.35">
      <c r="B231" s="173"/>
      <c r="C231" s="173" t="str">
        <f>TEXTOS!$AZ$3</f>
        <v>Baixa voluntària de l'usuari</v>
      </c>
      <c r="D231" s="44" t="str">
        <f>TEXTOS!$BC$2</f>
        <v>Per obsolescència estètica</v>
      </c>
      <c r="E231" s="16"/>
      <c r="F231" s="55" t="str">
        <f>$C$231&amp;"-"&amp;D231&amp;"-"&amp;E231</f>
        <v>Baixa voluntària de l'usuari-Per obsolescència estètica-</v>
      </c>
      <c r="G231">
        <v>1</v>
      </c>
      <c r="I231" s="1"/>
    </row>
    <row r="232" spans="1:9" ht="29" x14ac:dyDescent="0.35">
      <c r="B232" s="173"/>
      <c r="C232" s="173"/>
      <c r="D232" s="44" t="str">
        <f>TEXTOS!$BC$3</f>
        <v>Per compra d'altre vehicle</v>
      </c>
      <c r="E232" s="16"/>
      <c r="F232" s="55" t="str">
        <f t="shared" ref="F232" si="30">$C$231&amp;"-"&amp;D232&amp;"-"&amp;E232</f>
        <v>Baixa voluntària de l'usuari-Per compra d'altre vehicle-</v>
      </c>
      <c r="G232">
        <v>1</v>
      </c>
      <c r="I232" s="1"/>
    </row>
    <row r="233" spans="1:9" x14ac:dyDescent="0.35">
      <c r="B233" s="173"/>
      <c r="C233" s="173"/>
      <c r="D233" s="173" t="str">
        <f>TEXTOS!$BC$4</f>
        <v>Per avaries</v>
      </c>
      <c r="E233" s="16" t="str">
        <f t="array" ref="E233:E235">L_AVERIAS</f>
        <v>Lleu</v>
      </c>
      <c r="F233" s="55" t="str">
        <f>$C$231&amp;"-"&amp;$D$233&amp;"-"&amp;E233</f>
        <v>Baixa voluntària de l'usuari-Per avaries-Lleu</v>
      </c>
      <c r="G233">
        <v>3</v>
      </c>
      <c r="I233" s="1"/>
    </row>
    <row r="234" spans="1:9" x14ac:dyDescent="0.35">
      <c r="B234" s="173"/>
      <c r="C234" s="173"/>
      <c r="D234" s="173"/>
      <c r="E234" s="16" t="str">
        <v>Mitja</v>
      </c>
      <c r="F234" s="55" t="str">
        <f t="shared" ref="F234:F235" si="31">$C$231&amp;"-"&amp;$D$233&amp;"-"&amp;E234</f>
        <v>Baixa voluntària de l'usuari-Per avaries-Mitja</v>
      </c>
      <c r="G234">
        <v>4</v>
      </c>
      <c r="I234" s="1"/>
    </row>
    <row r="235" spans="1:9" x14ac:dyDescent="0.35">
      <c r="B235" s="173"/>
      <c r="C235" s="173"/>
      <c r="D235" s="173"/>
      <c r="E235" s="16" t="str">
        <v>Greu</v>
      </c>
      <c r="F235" s="55" t="str">
        <f t="shared" si="31"/>
        <v>Baixa voluntària de l'usuari-Per avaries-Greu</v>
      </c>
      <c r="G235">
        <v>6</v>
      </c>
    </row>
    <row r="236" spans="1:9" ht="58" x14ac:dyDescent="0.35">
      <c r="B236" s="173"/>
      <c r="C236" s="35" t="str">
        <f>TEXTOS!$AZ$4</f>
        <v>Entrega per part de cossos policials</v>
      </c>
      <c r="D236" s="54"/>
      <c r="E236" s="16"/>
      <c r="F236" s="55" t="str">
        <f>$C$236&amp;"-"&amp;$D$236&amp;"-"&amp;E236</f>
        <v>Entrega per part de cossos policials--</v>
      </c>
      <c r="G236">
        <v>5</v>
      </c>
    </row>
    <row r="237" spans="1:9" x14ac:dyDescent="0.35">
      <c r="D237" s="42"/>
      <c r="F237" s="24" t="s">
        <v>513</v>
      </c>
      <c r="G237">
        <f>MAX(G227:G236)</f>
        <v>7</v>
      </c>
    </row>
    <row r="238" spans="1:9" x14ac:dyDescent="0.35">
      <c r="B238" s="1"/>
      <c r="D238" s="42"/>
      <c r="E238" s="42"/>
      <c r="G238" s="1"/>
      <c r="H238" s="1"/>
    </row>
    <row r="239" spans="1:9" s="1" customFormat="1" x14ac:dyDescent="0.35">
      <c r="A239" s="15" t="s">
        <v>572</v>
      </c>
      <c r="B239" s="15"/>
      <c r="C239" s="15"/>
      <c r="D239" s="15"/>
      <c r="E239" s="15"/>
      <c r="F239" s="15"/>
      <c r="G239" s="15"/>
    </row>
    <row r="240" spans="1:9" ht="43.5" x14ac:dyDescent="0.35">
      <c r="B240" s="1"/>
      <c r="C240" s="46" t="s">
        <v>570</v>
      </c>
      <c r="G240" s="1"/>
      <c r="H240" s="1"/>
    </row>
    <row r="241" spans="2:8" x14ac:dyDescent="0.35">
      <c r="B241" s="1">
        <f>TEXTOS!AW2</f>
        <v>1</v>
      </c>
      <c r="C241">
        <v>1</v>
      </c>
      <c r="G241" s="1"/>
      <c r="H241" s="1"/>
    </row>
    <row r="242" spans="2:8" x14ac:dyDescent="0.35">
      <c r="B242" s="1">
        <f>TEXTOS!AW3</f>
        <v>2</v>
      </c>
      <c r="C242">
        <v>2</v>
      </c>
      <c r="G242" s="1"/>
      <c r="H242" s="1"/>
    </row>
    <row r="243" spans="2:8" x14ac:dyDescent="0.35">
      <c r="B243" s="1">
        <f>TEXTOS!AW4</f>
        <v>3</v>
      </c>
      <c r="C243">
        <v>3</v>
      </c>
      <c r="G243" s="1"/>
      <c r="H243" s="1"/>
    </row>
    <row r="244" spans="2:8" x14ac:dyDescent="0.35">
      <c r="B244" s="1">
        <f>TEXTOS!AW5</f>
        <v>4</v>
      </c>
      <c r="C244">
        <v>4</v>
      </c>
      <c r="G244" s="1"/>
      <c r="H244" s="1"/>
    </row>
    <row r="245" spans="2:8" x14ac:dyDescent="0.35">
      <c r="B245" s="1">
        <f>TEXTOS!AW6</f>
        <v>5</v>
      </c>
      <c r="C245">
        <v>5</v>
      </c>
      <c r="G245" s="1"/>
      <c r="H245" s="1"/>
    </row>
    <row r="246" spans="2:8" x14ac:dyDescent="0.35">
      <c r="B246" s="1">
        <f>TEXTOS!AW7</f>
        <v>6</v>
      </c>
      <c r="C246">
        <v>6</v>
      </c>
      <c r="G246" s="1"/>
      <c r="H246" s="1"/>
    </row>
    <row r="247" spans="2:8" x14ac:dyDescent="0.35">
      <c r="B247" s="1">
        <f>TEXTOS!AW8</f>
        <v>7</v>
      </c>
      <c r="C247">
        <v>7</v>
      </c>
      <c r="G247" s="1"/>
      <c r="H247" s="1"/>
    </row>
    <row r="248" spans="2:8" x14ac:dyDescent="0.35">
      <c r="B248" s="1">
        <f>TEXTOS!AW9</f>
        <v>8</v>
      </c>
      <c r="C248">
        <v>8</v>
      </c>
      <c r="G248" s="1"/>
      <c r="H248" s="1"/>
    </row>
    <row r="249" spans="2:8" x14ac:dyDescent="0.35">
      <c r="B249" s="1">
        <f>TEXTOS!AW10</f>
        <v>9</v>
      </c>
      <c r="C249">
        <v>9</v>
      </c>
      <c r="G249" s="1"/>
      <c r="H249" s="1"/>
    </row>
    <row r="250" spans="2:8" x14ac:dyDescent="0.35">
      <c r="B250" s="1">
        <f>TEXTOS!AW11</f>
        <v>10</v>
      </c>
      <c r="C250">
        <v>10</v>
      </c>
      <c r="G250" s="1"/>
      <c r="H250" s="1"/>
    </row>
    <row r="251" spans="2:8" x14ac:dyDescent="0.35">
      <c r="B251" s="1">
        <f>TEXTOS!AW12</f>
        <v>11</v>
      </c>
      <c r="C251">
        <v>11</v>
      </c>
      <c r="G251" s="1"/>
      <c r="H251" s="1"/>
    </row>
    <row r="252" spans="2:8" x14ac:dyDescent="0.35">
      <c r="B252" s="1">
        <f>TEXTOS!AW13</f>
        <v>12</v>
      </c>
      <c r="C252">
        <v>12</v>
      </c>
      <c r="G252" s="1"/>
      <c r="H252" s="1"/>
    </row>
    <row r="253" spans="2:8" x14ac:dyDescent="0.35">
      <c r="B253" s="1">
        <f>TEXTOS!AW14</f>
        <v>13</v>
      </c>
      <c r="C253">
        <v>13</v>
      </c>
      <c r="G253" s="1"/>
      <c r="H253" s="1"/>
    </row>
    <row r="254" spans="2:8" x14ac:dyDescent="0.35">
      <c r="B254" s="1">
        <f>TEXTOS!AW15</f>
        <v>14</v>
      </c>
      <c r="C254">
        <v>14</v>
      </c>
      <c r="G254" s="1"/>
      <c r="H254" s="1"/>
    </row>
    <row r="255" spans="2:8" x14ac:dyDescent="0.35">
      <c r="B255" s="1">
        <f>TEXTOS!AW16</f>
        <v>15</v>
      </c>
      <c r="C255">
        <v>15</v>
      </c>
      <c r="G255" s="1"/>
      <c r="H255" s="1"/>
    </row>
    <row r="256" spans="2:8" x14ac:dyDescent="0.35">
      <c r="B256" s="1">
        <f>TEXTOS!AW17</f>
        <v>16</v>
      </c>
      <c r="C256">
        <v>16</v>
      </c>
      <c r="G256" s="1"/>
      <c r="H256" s="1"/>
    </row>
    <row r="257" spans="1:8" x14ac:dyDescent="0.35">
      <c r="B257" s="1">
        <f>TEXTOS!AW18</f>
        <v>17</v>
      </c>
      <c r="C257">
        <v>17</v>
      </c>
      <c r="G257" s="1"/>
      <c r="H257" s="1"/>
    </row>
    <row r="258" spans="1:8" x14ac:dyDescent="0.35">
      <c r="B258" s="1">
        <f>TEXTOS!AW19</f>
        <v>18</v>
      </c>
      <c r="C258">
        <v>18</v>
      </c>
      <c r="G258" s="1"/>
      <c r="H258" s="1"/>
    </row>
    <row r="259" spans="1:8" x14ac:dyDescent="0.35">
      <c r="B259" s="1">
        <f>TEXTOS!AW20</f>
        <v>19</v>
      </c>
      <c r="C259">
        <v>19</v>
      </c>
      <c r="G259" s="1"/>
      <c r="H259" s="1"/>
    </row>
    <row r="260" spans="1:8" x14ac:dyDescent="0.35">
      <c r="B260" s="1">
        <f>TEXTOS!AW21</f>
        <v>20</v>
      </c>
      <c r="C260">
        <v>20</v>
      </c>
      <c r="G260" s="1"/>
      <c r="H260" s="1"/>
    </row>
    <row r="261" spans="1:8" x14ac:dyDescent="0.35">
      <c r="B261" s="1" t="str">
        <f>TEXTOS!AW22</f>
        <v>&gt;20</v>
      </c>
      <c r="C261">
        <v>21</v>
      </c>
      <c r="G261" s="1"/>
      <c r="H261" s="1"/>
    </row>
    <row r="262" spans="1:8" x14ac:dyDescent="0.35">
      <c r="B262" s="1" t="s">
        <v>513</v>
      </c>
      <c r="C262">
        <f>MAX(C241:C261)</f>
        <v>21</v>
      </c>
      <c r="G262" s="1"/>
      <c r="H262" s="1"/>
    </row>
    <row r="263" spans="1:8" x14ac:dyDescent="0.35">
      <c r="B263" s="1"/>
      <c r="G263" s="1"/>
      <c r="H263" s="1"/>
    </row>
    <row r="264" spans="1:8" s="1" customFormat="1" x14ac:dyDescent="0.35">
      <c r="A264" s="15" t="s">
        <v>573</v>
      </c>
      <c r="B264" s="15"/>
      <c r="C264" s="15"/>
      <c r="D264" s="15"/>
      <c r="E264" s="15"/>
      <c r="F264" s="15"/>
      <c r="G264" s="15"/>
    </row>
    <row r="265" spans="1:8" x14ac:dyDescent="0.35">
      <c r="G265" s="1"/>
      <c r="H265" s="1"/>
    </row>
    <row r="266" spans="1:8" ht="43.5" x14ac:dyDescent="0.35">
      <c r="C266" s="46" t="s">
        <v>570</v>
      </c>
      <c r="G266" s="1"/>
      <c r="H266" s="1"/>
    </row>
    <row r="267" spans="1:8" x14ac:dyDescent="0.35">
      <c r="B267" s="1" t="str">
        <f>TEXTOS!AX2</f>
        <v>Molt demandat</v>
      </c>
      <c r="C267">
        <v>1</v>
      </c>
      <c r="G267" s="1"/>
      <c r="H267" s="1"/>
    </row>
    <row r="268" spans="1:8" x14ac:dyDescent="0.35">
      <c r="B268" s="1" t="str">
        <f>TEXTOS!AX3</f>
        <v>Mitjanament demandat</v>
      </c>
      <c r="C268">
        <v>2</v>
      </c>
      <c r="G268" s="1"/>
      <c r="H268" s="1"/>
    </row>
    <row r="269" spans="1:8" x14ac:dyDescent="0.35">
      <c r="B269" s="1" t="str">
        <f>TEXTOS!AX4</f>
        <v>Poc demandat</v>
      </c>
      <c r="C269">
        <v>3</v>
      </c>
      <c r="G269" s="1"/>
      <c r="H269" s="1"/>
    </row>
    <row r="270" spans="1:8" x14ac:dyDescent="0.35">
      <c r="B270" s="1" t="s">
        <v>513</v>
      </c>
      <c r="C270">
        <f>MAX(C267:C269)</f>
        <v>3</v>
      </c>
      <c r="G270" s="1"/>
      <c r="H270" s="1"/>
    </row>
    <row r="271" spans="1:8" x14ac:dyDescent="0.35">
      <c r="B271" s="1"/>
      <c r="G271" s="1"/>
      <c r="H271" s="1"/>
    </row>
    <row r="272" spans="1:8" x14ac:dyDescent="0.35">
      <c r="B272" s="1"/>
      <c r="H272" s="1"/>
    </row>
    <row r="273" spans="1:8" x14ac:dyDescent="0.35">
      <c r="B273" s="1"/>
      <c r="H273" s="1"/>
    </row>
    <row r="274" spans="1:8" s="1" customFormat="1" x14ac:dyDescent="0.35">
      <c r="A274" s="15" t="s">
        <v>582</v>
      </c>
      <c r="B274" s="15"/>
      <c r="C274" s="15"/>
      <c r="D274" s="15"/>
      <c r="E274" s="15"/>
      <c r="F274" s="15"/>
      <c r="G274" s="15"/>
    </row>
    <row r="275" spans="1:8" x14ac:dyDescent="0.35">
      <c r="B275" s="1"/>
      <c r="H275" s="1"/>
    </row>
    <row r="276" spans="1:8" x14ac:dyDescent="0.35">
      <c r="B276" s="1"/>
      <c r="G276" s="1"/>
      <c r="H276" s="1"/>
    </row>
    <row r="277" spans="1:8" x14ac:dyDescent="0.35">
      <c r="B277" s="1"/>
      <c r="C277" s="1"/>
      <c r="D277" s="1"/>
      <c r="G277" s="1"/>
      <c r="H277" s="1"/>
    </row>
    <row r="278" spans="1:8" x14ac:dyDescent="0.35">
      <c r="B278" s="1" t="s">
        <v>579</v>
      </c>
      <c r="C278" s="1" t="str">
        <f>F234</f>
        <v>Baixa voluntària de l'usuari-Per avaries-Mitja</v>
      </c>
      <c r="D278" s="1"/>
      <c r="G278" s="1"/>
      <c r="H278" s="1"/>
    </row>
    <row r="279" spans="1:8" x14ac:dyDescent="0.35">
      <c r="B279" s="1" t="s">
        <v>580</v>
      </c>
      <c r="C279" s="1">
        <f>B250</f>
        <v>10</v>
      </c>
      <c r="D279" s="1"/>
      <c r="G279" s="1"/>
      <c r="H279" s="1"/>
    </row>
    <row r="280" spans="1:8" x14ac:dyDescent="0.35">
      <c r="B280" s="1" t="s">
        <v>573</v>
      </c>
      <c r="C280" s="1" t="str">
        <f>B268</f>
        <v>Mitjanament demandat</v>
      </c>
      <c r="D280" s="1"/>
      <c r="G280" s="1"/>
      <c r="H280" s="1"/>
    </row>
    <row r="281" spans="1:8" x14ac:dyDescent="0.35">
      <c r="B281" s="1"/>
      <c r="G281" s="1"/>
      <c r="H281" s="1"/>
    </row>
    <row r="282" spans="1:8" x14ac:dyDescent="0.35">
      <c r="B282" s="1"/>
      <c r="G282" s="1"/>
      <c r="H282" s="1"/>
    </row>
    <row r="283" spans="1:8" x14ac:dyDescent="0.35">
      <c r="B283" s="1"/>
      <c r="G283" s="1"/>
      <c r="H283" s="1"/>
    </row>
    <row r="284" spans="1:8" x14ac:dyDescent="0.35">
      <c r="B284" s="1"/>
      <c r="G284" s="1"/>
      <c r="H284" s="1"/>
    </row>
    <row r="285" spans="1:8" x14ac:dyDescent="0.35">
      <c r="B285" s="1"/>
      <c r="G285" s="1"/>
      <c r="H285" s="1"/>
    </row>
    <row r="286" spans="1:8" x14ac:dyDescent="0.35">
      <c r="B286" s="1"/>
      <c r="G286" s="1"/>
      <c r="H286" s="1"/>
    </row>
    <row r="287" spans="1:8" x14ac:dyDescent="0.35">
      <c r="B287" s="1"/>
      <c r="G287" s="1"/>
      <c r="H287" s="1"/>
    </row>
    <row r="288" spans="1:8" x14ac:dyDescent="0.35">
      <c r="B288" s="1"/>
      <c r="G288" s="1"/>
      <c r="H288" s="1"/>
    </row>
    <row r="289" spans="1:7" s="1" customFormat="1" x14ac:dyDescent="0.35">
      <c r="A289" s="15" t="s">
        <v>529</v>
      </c>
      <c r="B289" s="15"/>
      <c r="C289" s="15"/>
      <c r="D289" s="15"/>
      <c r="E289" s="15"/>
      <c r="F289" s="15"/>
      <c r="G289" s="15"/>
    </row>
    <row r="290" spans="1:7" x14ac:dyDescent="0.35">
      <c r="B290" s="6" t="s">
        <v>530</v>
      </c>
    </row>
    <row r="304" spans="1:7" x14ac:dyDescent="0.35">
      <c r="B304" t="str">
        <f>TEXTOS!BG2</f>
        <v>Barcelona</v>
      </c>
      <c r="C304">
        <v>359.9</v>
      </c>
      <c r="D304" t="s">
        <v>536</v>
      </c>
    </row>
    <row r="305" spans="1:7" x14ac:dyDescent="0.35">
      <c r="B305" t="str">
        <f>TEXTOS!BG3</f>
        <v>Tarragona</v>
      </c>
      <c r="C305">
        <v>276.89999999999998</v>
      </c>
      <c r="D305" t="s">
        <v>536</v>
      </c>
    </row>
    <row r="306" spans="1:7" x14ac:dyDescent="0.35">
      <c r="B306" t="str">
        <f>TEXTOS!BG4</f>
        <v>Lleida</v>
      </c>
      <c r="C306">
        <v>331</v>
      </c>
      <c r="D306" t="s">
        <v>536</v>
      </c>
    </row>
    <row r="307" spans="1:7" x14ac:dyDescent="0.35">
      <c r="B307" t="str">
        <f>TEXTOS!BG5</f>
        <v>Girona</v>
      </c>
      <c r="C307">
        <v>482</v>
      </c>
      <c r="D307" t="s">
        <v>536</v>
      </c>
    </row>
    <row r="309" spans="1:7" s="1" customFormat="1" x14ac:dyDescent="0.35">
      <c r="A309" s="15" t="s">
        <v>555</v>
      </c>
      <c r="B309" s="15"/>
      <c r="C309" s="15"/>
      <c r="D309" s="15"/>
      <c r="E309" s="15"/>
      <c r="F309" s="15"/>
      <c r="G309" s="15"/>
    </row>
    <row r="310" spans="1:7" x14ac:dyDescent="0.35">
      <c r="E310" t="s">
        <v>558</v>
      </c>
    </row>
    <row r="311" spans="1:7" x14ac:dyDescent="0.35">
      <c r="B311" t="s">
        <v>556</v>
      </c>
      <c r="E311" s="5">
        <v>0.25</v>
      </c>
      <c r="F311" s="1" t="s">
        <v>434</v>
      </c>
    </row>
    <row r="312" spans="1:7" x14ac:dyDescent="0.35">
      <c r="B312" t="s">
        <v>557</v>
      </c>
      <c r="E312" s="5">
        <v>0</v>
      </c>
      <c r="F312" s="1" t="s">
        <v>434</v>
      </c>
    </row>
    <row r="321" spans="2:6" x14ac:dyDescent="0.35">
      <c r="C321" t="s">
        <v>560</v>
      </c>
      <c r="D321" t="s">
        <v>561</v>
      </c>
    </row>
    <row r="322" spans="2:6" x14ac:dyDescent="0.35">
      <c r="C322" t="s">
        <v>543</v>
      </c>
      <c r="D322" t="s">
        <v>544</v>
      </c>
      <c r="E322" t="s">
        <v>672</v>
      </c>
    </row>
    <row r="323" spans="2:6" x14ac:dyDescent="0.35">
      <c r="C323" t="s">
        <v>673</v>
      </c>
      <c r="D323" t="s">
        <v>674</v>
      </c>
    </row>
    <row r="324" spans="2:6" x14ac:dyDescent="0.35">
      <c r="B324" t="s">
        <v>17</v>
      </c>
      <c r="C324" t="s">
        <v>545</v>
      </c>
      <c r="D324" t="s">
        <v>545</v>
      </c>
      <c r="E324" s="5">
        <v>0.5</v>
      </c>
      <c r="F324" s="1" t="s">
        <v>318</v>
      </c>
    </row>
    <row r="325" spans="2:6" x14ac:dyDescent="0.35">
      <c r="B325" t="s">
        <v>226</v>
      </c>
      <c r="C325" t="s">
        <v>545</v>
      </c>
      <c r="E325" s="5">
        <v>0</v>
      </c>
      <c r="F325" s="1" t="s">
        <v>318</v>
      </c>
    </row>
    <row r="326" spans="2:6" x14ac:dyDescent="0.35">
      <c r="B326" t="s">
        <v>559</v>
      </c>
      <c r="D326" t="s">
        <v>545</v>
      </c>
      <c r="E326" s="5">
        <v>1</v>
      </c>
      <c r="F326" s="1" t="s">
        <v>318</v>
      </c>
    </row>
    <row r="327" spans="2:6" x14ac:dyDescent="0.35">
      <c r="B327" t="s">
        <v>0</v>
      </c>
      <c r="C327" t="s">
        <v>545</v>
      </c>
      <c r="D327" t="s">
        <v>545</v>
      </c>
      <c r="E327" s="5">
        <v>0.5</v>
      </c>
      <c r="F327" s="1" t="s">
        <v>318</v>
      </c>
    </row>
    <row r="328" spans="2:6" x14ac:dyDescent="0.35">
      <c r="B328" t="s">
        <v>16</v>
      </c>
      <c r="D328" t="s">
        <v>545</v>
      </c>
      <c r="E328" s="5">
        <v>1</v>
      </c>
      <c r="F328" s="1" t="s">
        <v>318</v>
      </c>
    </row>
    <row r="329" spans="2:6" x14ac:dyDescent="0.35">
      <c r="B329" t="s">
        <v>609</v>
      </c>
      <c r="C329" t="s">
        <v>545</v>
      </c>
      <c r="D329" t="s">
        <v>545</v>
      </c>
      <c r="E329" s="5">
        <v>0.5</v>
      </c>
      <c r="F329" s="1" t="s">
        <v>318</v>
      </c>
    </row>
  </sheetData>
  <mergeCells count="8">
    <mergeCell ref="B227:B236"/>
    <mergeCell ref="G165:I165"/>
    <mergeCell ref="K165:M165"/>
    <mergeCell ref="N165:P165"/>
    <mergeCell ref="C199:E199"/>
    <mergeCell ref="C227:C230"/>
    <mergeCell ref="C231:C235"/>
    <mergeCell ref="D233:D235"/>
  </mergeCells>
  <hyperlinks>
    <hyperlink ref="B8" r:id="rId1" xr:uid="{00000000-0004-0000-0B00-000000000000}"/>
    <hyperlink ref="F50" r:id="rId2" xr:uid="{00000000-0004-0000-0B00-000001000000}"/>
    <hyperlink ref="F40" r:id="rId3" xr:uid="{00000000-0004-0000-0B00-000002000000}"/>
    <hyperlink ref="F45" r:id="rId4" xr:uid="{00000000-0004-0000-0B00-000003000000}"/>
    <hyperlink ref="B163" r:id="rId5" xr:uid="{00000000-0004-0000-0B00-000004000000}"/>
    <hyperlink ref="B193" r:id="rId6" display="http://extremambiente.juntaex.es/files/AAI/20140819/RESUMEN NO TECNICO AAU 14-102.pdf" xr:uid="{00000000-0004-0000-0B00-000005000000}"/>
    <hyperlink ref="B290" r:id="rId7" xr:uid="{00000000-0004-0000-0B00-000006000000}"/>
  </hyperlinks>
  <pageMargins left="0.7" right="0.7" top="0.75" bottom="0.75" header="0.3" footer="0.3"/>
  <drawing r:id="rId8"/>
  <legacy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60"/>
  <sheetViews>
    <sheetView showGridLines="0" topLeftCell="B2" zoomScaleNormal="100" workbookViewId="0">
      <selection activeCell="M4" sqref="M4"/>
    </sheetView>
  </sheetViews>
  <sheetFormatPr defaultColWidth="11.453125" defaultRowHeight="14.5" x14ac:dyDescent="0.35"/>
  <cols>
    <col min="1" max="1" width="2.7265625" style="1" hidden="1" customWidth="1"/>
    <col min="2" max="3" width="2.7265625" style="1" customWidth="1"/>
    <col min="4" max="15" width="12.7265625" style="1" customWidth="1"/>
    <col min="16" max="16" width="2.7265625" style="1" customWidth="1"/>
    <col min="17" max="16384" width="11.453125" style="1"/>
  </cols>
  <sheetData>
    <row r="1" spans="1:16" hidden="1" x14ac:dyDescent="0.35">
      <c r="A1" s="72" t="str">
        <f ca="1">MID(CELL("nombrearchivo",A1),FIND("]",CELL("nombrearchivo",A1))+1,LEN(CELL("nombrearchivo",A1))-FIND("]",CELL("nombrearchivo",A1)))</f>
        <v>HC_CAT</v>
      </c>
    </row>
    <row r="2" spans="1:16" x14ac:dyDescent="0.35">
      <c r="A2" s="3"/>
    </row>
    <row r="3" spans="1:16" ht="23.5" x14ac:dyDescent="0.35">
      <c r="A3" s="3"/>
      <c r="C3" s="59"/>
      <c r="D3" s="97" t="str">
        <f>TEXTOS!A24</f>
        <v>EINA DE PETJADA DE CARBONI PER A CATs</v>
      </c>
      <c r="E3" s="59"/>
      <c r="F3" s="59"/>
      <c r="G3" s="59"/>
      <c r="H3" s="59"/>
      <c r="I3" s="59"/>
      <c r="J3" s="59"/>
      <c r="K3" s="59"/>
      <c r="L3" s="59" t="s">
        <v>1082</v>
      </c>
      <c r="M3" s="59"/>
      <c r="N3" s="59"/>
      <c r="O3" s="59"/>
      <c r="P3" s="59"/>
    </row>
    <row r="4" spans="1:16" ht="18.5" x14ac:dyDescent="0.35">
      <c r="A4" s="3"/>
      <c r="C4" s="59"/>
      <c r="D4" s="64" t="str">
        <f>TEXTOS!BJ8</f>
        <v>HC CAT</v>
      </c>
      <c r="E4" s="59"/>
      <c r="F4" s="64" t="str">
        <f>VLOOKUP(D4,T_MENU,2,0)</f>
        <v>Resultats de Petjada de Carboni del CAT</v>
      </c>
      <c r="G4" s="59"/>
      <c r="H4" s="59"/>
      <c r="I4" s="59"/>
      <c r="J4" s="59"/>
      <c r="K4" s="66"/>
      <c r="L4" s="59"/>
      <c r="M4" s="59" t="s">
        <v>1083</v>
      </c>
      <c r="N4" s="59"/>
      <c r="O4" s="59"/>
      <c r="P4" s="59"/>
    </row>
    <row r="5" spans="1:16" ht="5.15" customHeight="1" x14ac:dyDescent="0.35">
      <c r="A5" s="3"/>
      <c r="C5" s="59"/>
      <c r="D5" s="59"/>
      <c r="E5" s="59"/>
      <c r="F5" s="59"/>
      <c r="G5" s="59"/>
      <c r="H5" s="59"/>
      <c r="I5" s="59"/>
      <c r="J5" s="59"/>
      <c r="K5" s="59"/>
      <c r="L5" s="59"/>
      <c r="M5" s="59"/>
      <c r="N5" s="59"/>
      <c r="O5" s="59"/>
      <c r="P5" s="59"/>
    </row>
    <row r="6" spans="1:16" ht="15" customHeight="1" x14ac:dyDescent="0.35">
      <c r="A6" s="3"/>
      <c r="C6" s="59"/>
      <c r="D6" s="141" t="str">
        <f>TEXTOS!$A$26</f>
        <v>ESTRUCTURA DE PESTANYES</v>
      </c>
      <c r="E6" s="141"/>
      <c r="F6" s="141"/>
      <c r="G6" s="141"/>
      <c r="H6" s="141"/>
      <c r="I6" s="141"/>
      <c r="J6" s="59"/>
      <c r="K6" s="96" t="str">
        <f>TEXTOS!$A$29</f>
        <v>ANY DE CÀLCUL</v>
      </c>
      <c r="L6" s="59"/>
      <c r="M6" s="59"/>
      <c r="N6" s="59"/>
      <c r="O6" s="59"/>
      <c r="P6" s="59"/>
    </row>
    <row r="7" spans="1:16" x14ac:dyDescent="0.35">
      <c r="A7" s="3"/>
      <c r="C7" s="59"/>
      <c r="D7" s="143" t="str">
        <f>TEXTOS!$BJ$2</f>
        <v>Índex</v>
      </c>
      <c r="E7" s="68" t="str">
        <f>TEXTOS!$BJ$3</f>
        <v>1. General1</v>
      </c>
      <c r="F7" s="68" t="str">
        <f>TEXTOS!$BJ$4</f>
        <v>2. Transport</v>
      </c>
      <c r="G7" s="143" t="str">
        <f>TEXTOS!$BJ$5</f>
        <v>3. General2</v>
      </c>
      <c r="H7" s="68" t="str">
        <f>TEXTOS!$BJ$6</f>
        <v>4. Servei</v>
      </c>
      <c r="I7" s="68" t="str">
        <f>TEXTOS!$BJ$9</f>
        <v>HC SERVEI</v>
      </c>
      <c r="J7" s="59"/>
      <c r="K7" s="177" t="str">
        <f>IF(INDEX!$E$13=0,"",INDEX!$E$13)</f>
        <v/>
      </c>
      <c r="L7" s="59"/>
      <c r="M7" s="59"/>
      <c r="N7" s="59"/>
      <c r="O7" s="59"/>
      <c r="P7" s="59"/>
    </row>
    <row r="8" spans="1:16" x14ac:dyDescent="0.35">
      <c r="A8" s="3"/>
      <c r="C8" s="59"/>
      <c r="D8" s="143"/>
      <c r="E8" s="142" t="str">
        <f>TEXTOS!$BJ$8</f>
        <v>HC CAT</v>
      </c>
      <c r="F8" s="142"/>
      <c r="G8" s="143"/>
      <c r="H8" s="89" t="str">
        <f>TEXTOS!$BJ$7</f>
        <v>5. Peça</v>
      </c>
      <c r="I8" s="89" t="str">
        <f>TEXTOS!$BJ$10</f>
        <v>HC PEÇA</v>
      </c>
      <c r="J8" s="59"/>
      <c r="K8" s="177"/>
      <c r="L8" s="59"/>
      <c r="M8" s="59"/>
      <c r="N8" s="59"/>
      <c r="O8" s="59"/>
      <c r="P8" s="59"/>
    </row>
    <row r="9" spans="1:16" x14ac:dyDescent="0.35">
      <c r="A9" s="3"/>
      <c r="C9" s="59"/>
      <c r="D9" s="59"/>
      <c r="E9" s="59"/>
      <c r="F9" s="59"/>
      <c r="G9" s="59"/>
      <c r="H9" s="59"/>
      <c r="I9" s="59"/>
      <c r="J9" s="59"/>
      <c r="K9" s="59"/>
      <c r="L9" s="59"/>
      <c r="M9" s="59"/>
      <c r="N9" s="59"/>
      <c r="O9" s="59"/>
      <c r="P9" s="59"/>
    </row>
    <row r="10" spans="1:16" x14ac:dyDescent="0.35">
      <c r="A10" s="3"/>
    </row>
    <row r="11" spans="1:16" ht="21" x14ac:dyDescent="0.35">
      <c r="A11" s="3"/>
      <c r="D11" s="75" t="s">
        <v>877</v>
      </c>
    </row>
    <row r="13" spans="1:16" x14ac:dyDescent="0.35">
      <c r="D13" s="76" t="str">
        <f>CALC_HAC!K186</f>
        <v>Abast 1</v>
      </c>
      <c r="E13" s="76" t="s">
        <v>1076</v>
      </c>
      <c r="F13" s="76"/>
      <c r="G13" s="76"/>
      <c r="H13" s="77">
        <f>CALC_HAC!J186</f>
        <v>0</v>
      </c>
      <c r="I13" s="76" t="str">
        <f>TEXTOS!$A$17</f>
        <v>kg CO2 eq.</v>
      </c>
    </row>
    <row r="14" spans="1:16" x14ac:dyDescent="0.35">
      <c r="D14" s="76" t="str">
        <f>CALC_HAC!K187</f>
        <v>Abast 2</v>
      </c>
      <c r="E14" s="76" t="s">
        <v>1077</v>
      </c>
      <c r="F14" s="76"/>
      <c r="G14" s="76"/>
      <c r="H14" s="77">
        <f>CALC_HAC!J187</f>
        <v>0</v>
      </c>
      <c r="I14" s="76" t="str">
        <f>TEXTOS!$A$17</f>
        <v>kg CO2 eq.</v>
      </c>
    </row>
    <row r="15" spans="1:16" x14ac:dyDescent="0.35">
      <c r="D15" s="76" t="str">
        <f>CALC_HAC!K188</f>
        <v>Abast 3</v>
      </c>
      <c r="E15" s="76" t="s">
        <v>1078</v>
      </c>
      <c r="F15" s="76"/>
      <c r="G15" s="76"/>
      <c r="H15" s="77">
        <f>CALC_HAC!J188</f>
        <v>0</v>
      </c>
      <c r="I15" s="76" t="str">
        <f>TEXTOS!$A$17</f>
        <v>kg CO2 eq.</v>
      </c>
    </row>
    <row r="16" spans="1:16" x14ac:dyDescent="0.35">
      <c r="D16" s="47" t="str">
        <f>TEXTOS!$A$21</f>
        <v>TOTAL</v>
      </c>
      <c r="E16" s="47"/>
      <c r="F16" s="47"/>
      <c r="G16" s="47"/>
      <c r="H16" s="78">
        <f>SUM(H13:H15)</f>
        <v>0</v>
      </c>
      <c r="I16" s="47" t="str">
        <f>TEXTOS!$A$17</f>
        <v>kg CO2 eq.</v>
      </c>
    </row>
    <row r="29" spans="4:15" ht="21" x14ac:dyDescent="0.35">
      <c r="D29" s="75" t="s">
        <v>1038</v>
      </c>
    </row>
    <row r="31" spans="4:15" x14ac:dyDescent="0.35">
      <c r="D31" s="1" t="str">
        <f>CALC_HAC!B210</f>
        <v>Abast 1</v>
      </c>
    </row>
    <row r="32" spans="4:15" x14ac:dyDescent="0.35">
      <c r="D32" s="1">
        <f>CALC_HAC!B211</f>
        <v>1</v>
      </c>
      <c r="E32" s="76" t="str">
        <f>CALC_HAC!C211</f>
        <v xml:space="preserve"> Emissions directes de combustió fixa</v>
      </c>
      <c r="F32" s="76"/>
      <c r="G32" s="76"/>
      <c r="H32" s="76"/>
      <c r="I32" s="76"/>
      <c r="J32" s="76"/>
      <c r="K32" s="76"/>
      <c r="L32" s="76"/>
      <c r="M32" s="76"/>
      <c r="N32" s="80">
        <f>CALC_HAC!J211</f>
        <v>0</v>
      </c>
      <c r="O32" s="76" t="str">
        <f>TEXTOS!$A$17</f>
        <v>kg CO2 eq.</v>
      </c>
    </row>
    <row r="33" spans="4:15" x14ac:dyDescent="0.35">
      <c r="D33" s="1">
        <f>CALC_HAC!B212</f>
        <v>2</v>
      </c>
      <c r="E33" s="76" t="str">
        <f>CALC_HAC!C212</f>
        <v>Emissions directes procedents de combustió mòbil</v>
      </c>
      <c r="F33" s="76"/>
      <c r="G33" s="76"/>
      <c r="H33" s="76"/>
      <c r="I33" s="76"/>
      <c r="J33" s="76"/>
      <c r="K33" s="76"/>
      <c r="L33" s="76"/>
      <c r="M33" s="76"/>
      <c r="N33" s="80">
        <f>CALC_HAC!J212</f>
        <v>0</v>
      </c>
      <c r="O33" s="76" t="str">
        <f>TEXTOS!$A$17</f>
        <v>kg CO2 eq.</v>
      </c>
    </row>
    <row r="34" spans="4:15" x14ac:dyDescent="0.35">
      <c r="D34" s="1">
        <f>CALC_HAC!B213</f>
        <v>3</v>
      </c>
      <c r="E34" s="76" t="str">
        <f>CALC_HAC!C213</f>
        <v>Emissions directes relacionades amb processos</v>
      </c>
      <c r="F34" s="76"/>
      <c r="G34" s="76"/>
      <c r="H34" s="76"/>
      <c r="I34" s="76"/>
      <c r="J34" s="76"/>
      <c r="K34" s="76"/>
      <c r="L34" s="76"/>
      <c r="M34" s="76"/>
      <c r="N34" s="80" t="str">
        <f>CALC_HAC!J213</f>
        <v>-</v>
      </c>
      <c r="O34" s="76" t="str">
        <f>TEXTOS!$A$17</f>
        <v>kg CO2 eq.</v>
      </c>
    </row>
    <row r="35" spans="4:15" x14ac:dyDescent="0.35">
      <c r="D35" s="1">
        <f>CALC_HAC!B214</f>
        <v>4</v>
      </c>
      <c r="E35" s="76" t="str">
        <f>CALC_HAC!C214</f>
        <v>Emissions directes fugitives</v>
      </c>
      <c r="F35" s="76"/>
      <c r="G35" s="76"/>
      <c r="H35" s="76"/>
      <c r="I35" s="76"/>
      <c r="J35" s="76"/>
      <c r="K35" s="76"/>
      <c r="L35" s="76"/>
      <c r="M35" s="76"/>
      <c r="N35" s="80">
        <f>CALC_HAC!J214</f>
        <v>0</v>
      </c>
      <c r="O35" s="76" t="str">
        <f>TEXTOS!$A$17</f>
        <v>kg CO2 eq.</v>
      </c>
    </row>
    <row r="36" spans="4:15" x14ac:dyDescent="0.35">
      <c r="D36" s="1">
        <f>CALC_HAC!B215</f>
        <v>5</v>
      </c>
      <c r="E36" s="76" t="str">
        <f>CALC_HAC!C215</f>
        <v xml:space="preserve"> Emissions i remocions directes per ús del sòl, canvi en l'ús del sòl i silvicultura (LULUCF)</v>
      </c>
      <c r="F36" s="76"/>
      <c r="G36" s="76"/>
      <c r="H36" s="76"/>
      <c r="I36" s="76"/>
      <c r="J36" s="76"/>
      <c r="K36" s="76"/>
      <c r="L36" s="76"/>
      <c r="M36" s="76"/>
      <c r="N36" s="80" t="str">
        <f>CALC_HAC!J215</f>
        <v>-</v>
      </c>
      <c r="O36" s="76" t="str">
        <f>TEXTOS!$A$17</f>
        <v>kg CO2 eq.</v>
      </c>
    </row>
    <row r="37" spans="4:15" x14ac:dyDescent="0.35">
      <c r="D37" s="1" t="str">
        <f>CALC_HAC!B216</f>
        <v>Abast 2</v>
      </c>
      <c r="N37" s="37"/>
    </row>
    <row r="38" spans="4:15" x14ac:dyDescent="0.35">
      <c r="D38" s="1">
        <f>CALC_HAC!B217</f>
        <v>6</v>
      </c>
      <c r="E38" s="76" t="str">
        <f>CALC_HAC!C217</f>
        <v>Emissions indirectes per consum d'electricitat d'origen extern</v>
      </c>
      <c r="F38" s="76"/>
      <c r="G38" s="76"/>
      <c r="H38" s="76"/>
      <c r="I38" s="76"/>
      <c r="J38" s="76"/>
      <c r="K38" s="76"/>
      <c r="L38" s="76"/>
      <c r="M38" s="76"/>
      <c r="N38" s="80">
        <f>CALC_HAC!J217</f>
        <v>0</v>
      </c>
      <c r="O38" s="76" t="str">
        <f>TEXTOS!$A$17</f>
        <v>kg CO2 eq.</v>
      </c>
    </row>
    <row r="39" spans="4:15" ht="30" customHeight="1" x14ac:dyDescent="0.35">
      <c r="D39" s="79">
        <f>CALC_HAC!B218</f>
        <v>7</v>
      </c>
      <c r="E39" s="176" t="str">
        <f>CALC_HAC!C218</f>
        <v xml:space="preserve"> Emissions indirectes procedents d'energia consumida d'origen extern transportada a través de xarxa física (calefacció, vapor, refrigeració, aire comprimit), excepte l'electricitat</v>
      </c>
      <c r="F39" s="176"/>
      <c r="G39" s="176"/>
      <c r="H39" s="176"/>
      <c r="I39" s="176"/>
      <c r="J39" s="176"/>
      <c r="K39" s="176"/>
      <c r="L39" s="176"/>
      <c r="M39" s="176"/>
      <c r="N39" s="80" t="str">
        <f>CALC_HAC!J218</f>
        <v>-</v>
      </c>
      <c r="O39" s="76" t="str">
        <f>TEXTOS!$A$17</f>
        <v>kg CO2 eq.</v>
      </c>
    </row>
    <row r="40" spans="4:15" x14ac:dyDescent="0.35">
      <c r="D40" s="1" t="str">
        <f>CALC_HAC!B219</f>
        <v>Abast 3</v>
      </c>
      <c r="N40" s="37"/>
    </row>
    <row r="41" spans="4:15" x14ac:dyDescent="0.35">
      <c r="D41" s="1">
        <f>CALC_HAC!B220</f>
        <v>8</v>
      </c>
      <c r="E41" s="76" t="str">
        <f>CALC_HAC!C220</f>
        <v>Activitats relacionades amb energia, no incloses en les emissions directes ni en les emissions indirectes per energia</v>
      </c>
      <c r="F41" s="76"/>
      <c r="G41" s="76"/>
      <c r="H41" s="76"/>
      <c r="I41" s="76"/>
      <c r="J41" s="76"/>
      <c r="K41" s="76"/>
      <c r="L41" s="76"/>
      <c r="M41" s="76"/>
      <c r="N41" s="80">
        <f>CALC_HAC!J220</f>
        <v>0</v>
      </c>
      <c r="O41" s="76" t="str">
        <f>TEXTOS!$A$17</f>
        <v>kg CO2 eq.</v>
      </c>
    </row>
    <row r="42" spans="4:15" x14ac:dyDescent="0.35">
      <c r="D42" s="1">
        <f>CALC_HAC!B221</f>
        <v>9</v>
      </c>
      <c r="E42" s="76" t="str">
        <f>CALC_HAC!C221</f>
        <v>Productes comprats</v>
      </c>
      <c r="F42" s="76"/>
      <c r="G42" s="76"/>
      <c r="H42" s="76"/>
      <c r="I42" s="76"/>
      <c r="J42" s="76"/>
      <c r="K42" s="76"/>
      <c r="L42" s="76"/>
      <c r="M42" s="76"/>
      <c r="N42" s="80">
        <f>CALC_HAC!J221</f>
        <v>0</v>
      </c>
      <c r="O42" s="76" t="str">
        <f>TEXTOS!$A$17</f>
        <v>kg CO2 eq.</v>
      </c>
    </row>
    <row r="43" spans="4:15" x14ac:dyDescent="0.35">
      <c r="D43" s="1">
        <f>CALC_HAC!B222</f>
        <v>10</v>
      </c>
      <c r="E43" s="76" t="str">
        <f>CALC_HAC!C222</f>
        <v>Equip de capital</v>
      </c>
      <c r="F43" s="76"/>
      <c r="G43" s="76"/>
      <c r="H43" s="76"/>
      <c r="I43" s="76"/>
      <c r="J43" s="76"/>
      <c r="K43" s="76"/>
      <c r="L43" s="76"/>
      <c r="M43" s="76"/>
      <c r="N43" s="80" t="str">
        <f>CALC_HAC!J222</f>
        <v>-</v>
      </c>
      <c r="O43" s="76" t="str">
        <f>TEXTOS!$A$17</f>
        <v>kg CO2 eq.</v>
      </c>
    </row>
    <row r="44" spans="4:15" x14ac:dyDescent="0.35">
      <c r="D44" s="1">
        <f>CALC_HAC!B223</f>
        <v>11</v>
      </c>
      <c r="E44" s="76" t="str">
        <f>CALC_HAC!C223</f>
        <v>Residus generats per les activitats de l'organització</v>
      </c>
      <c r="F44" s="76"/>
      <c r="G44" s="76"/>
      <c r="H44" s="76"/>
      <c r="I44" s="76"/>
      <c r="J44" s="76"/>
      <c r="K44" s="76"/>
      <c r="L44" s="76"/>
      <c r="M44" s="76"/>
      <c r="N44" s="80">
        <f>CALC_HAC!J223</f>
        <v>0</v>
      </c>
      <c r="O44" s="76" t="str">
        <f>TEXTOS!$A$17</f>
        <v>kg CO2 eq.</v>
      </c>
    </row>
    <row r="45" spans="4:15" x14ac:dyDescent="0.35">
      <c r="D45" s="1">
        <f>CALC_HAC!B224</f>
        <v>12</v>
      </c>
      <c r="E45" s="76" t="str">
        <f>CALC_HAC!C224</f>
        <v>Transport i distribució aigües amunt</v>
      </c>
      <c r="F45" s="76"/>
      <c r="G45" s="76"/>
      <c r="H45" s="76"/>
      <c r="I45" s="76"/>
      <c r="J45" s="76"/>
      <c r="K45" s="76"/>
      <c r="L45" s="76"/>
      <c r="M45" s="76"/>
      <c r="N45" s="80">
        <f>CALC_HAC!J224</f>
        <v>0</v>
      </c>
      <c r="O45" s="76" t="str">
        <f>TEXTOS!$A$17</f>
        <v>kg CO2 eq.</v>
      </c>
    </row>
    <row r="46" spans="4:15" x14ac:dyDescent="0.35">
      <c r="D46" s="1">
        <f>CALC_HAC!B225</f>
        <v>13</v>
      </c>
      <c r="E46" s="76" t="str">
        <f>CALC_HAC!C225</f>
        <v>Viatges de negocis</v>
      </c>
      <c r="F46" s="76"/>
      <c r="G46" s="76"/>
      <c r="H46" s="76"/>
      <c r="I46" s="76"/>
      <c r="J46" s="76"/>
      <c r="K46" s="76"/>
      <c r="L46" s="76"/>
      <c r="M46" s="76"/>
      <c r="N46" s="80" t="str">
        <f>CALC_HAC!J225</f>
        <v>-</v>
      </c>
      <c r="O46" s="76" t="str">
        <f>TEXTOS!$A$17</f>
        <v>kg CO2 eq.</v>
      </c>
    </row>
    <row r="47" spans="4:15" x14ac:dyDescent="0.35">
      <c r="D47" s="1">
        <f>CALC_HAC!B226</f>
        <v>14</v>
      </c>
      <c r="E47" s="76" t="str">
        <f>CALC_HAC!C226</f>
        <v>Actius arrendats aigües amunt</v>
      </c>
      <c r="F47" s="76"/>
      <c r="G47" s="76"/>
      <c r="H47" s="76"/>
      <c r="I47" s="76"/>
      <c r="J47" s="76"/>
      <c r="K47" s="76"/>
      <c r="L47" s="76"/>
      <c r="M47" s="76"/>
      <c r="N47" s="80" t="str">
        <f>CALC_HAC!J226</f>
        <v>-</v>
      </c>
      <c r="O47" s="76" t="str">
        <f>TEXTOS!$A$17</f>
        <v>kg CO2 eq.</v>
      </c>
    </row>
    <row r="48" spans="4:15" x14ac:dyDescent="0.35">
      <c r="D48" s="1">
        <f>CALC_HAC!B227</f>
        <v>15</v>
      </c>
      <c r="E48" s="76" t="str">
        <f>CALC_HAC!C227</f>
        <v>Inversions</v>
      </c>
      <c r="F48" s="76"/>
      <c r="G48" s="76"/>
      <c r="H48" s="76"/>
      <c r="I48" s="76"/>
      <c r="J48" s="76"/>
      <c r="K48" s="76"/>
      <c r="L48" s="76"/>
      <c r="M48" s="76"/>
      <c r="N48" s="80" t="str">
        <f>CALC_HAC!J227</f>
        <v>-</v>
      </c>
      <c r="O48" s="76" t="str">
        <f>TEXTOS!$A$17</f>
        <v>kg CO2 eq.</v>
      </c>
    </row>
    <row r="49" spans="4:15" x14ac:dyDescent="0.35">
      <c r="D49" s="1">
        <f>CALC_HAC!B228</f>
        <v>16</v>
      </c>
      <c r="E49" s="76" t="str">
        <f>CALC_HAC!C228</f>
        <v>Transport de clients i visitants</v>
      </c>
      <c r="F49" s="76"/>
      <c r="G49" s="76"/>
      <c r="H49" s="76"/>
      <c r="I49" s="76"/>
      <c r="J49" s="76"/>
      <c r="K49" s="76"/>
      <c r="L49" s="76"/>
      <c r="M49" s="76"/>
      <c r="N49" s="80" t="str">
        <f>CALC_HAC!J228</f>
        <v>-</v>
      </c>
      <c r="O49" s="76" t="str">
        <f>TEXTOS!$A$17</f>
        <v>kg CO2 eq.</v>
      </c>
    </row>
    <row r="50" spans="4:15" x14ac:dyDescent="0.35">
      <c r="D50" s="1">
        <f>CALC_HAC!B229</f>
        <v>17</v>
      </c>
      <c r="E50" s="76" t="str">
        <f>CALC_HAC!C229</f>
        <v>Transport i distribució aigües avall</v>
      </c>
      <c r="F50" s="76"/>
      <c r="G50" s="76"/>
      <c r="H50" s="76"/>
      <c r="I50" s="76"/>
      <c r="J50" s="76"/>
      <c r="K50" s="76"/>
      <c r="L50" s="76"/>
      <c r="M50" s="76"/>
      <c r="N50" s="80">
        <f>CALC_HAC!J229</f>
        <v>0</v>
      </c>
      <c r="O50" s="76" t="str">
        <f>TEXTOS!$A$17</f>
        <v>kg CO2 eq.</v>
      </c>
    </row>
    <row r="51" spans="4:15" x14ac:dyDescent="0.35">
      <c r="D51" s="1">
        <f>CALC_HAC!B230</f>
        <v>18</v>
      </c>
      <c r="E51" s="76" t="str">
        <f>CALC_HAC!C230</f>
        <v>Etapa d'ús del producte</v>
      </c>
      <c r="F51" s="76"/>
      <c r="G51" s="76"/>
      <c r="H51" s="76"/>
      <c r="I51" s="76"/>
      <c r="J51" s="76"/>
      <c r="K51" s="76"/>
      <c r="L51" s="76"/>
      <c r="M51" s="76"/>
      <c r="N51" s="80" t="str">
        <f>CALC_HAC!J230</f>
        <v>-</v>
      </c>
      <c r="O51" s="76" t="str">
        <f>TEXTOS!$A$17</f>
        <v>kg CO2 eq.</v>
      </c>
    </row>
    <row r="52" spans="4:15" x14ac:dyDescent="0.35">
      <c r="D52" s="1">
        <f>CALC_HAC!B231</f>
        <v>19</v>
      </c>
      <c r="E52" s="76" t="str">
        <f>CALC_HAC!C231</f>
        <v>Fi de vida del producte</v>
      </c>
      <c r="F52" s="76"/>
      <c r="G52" s="76"/>
      <c r="H52" s="76"/>
      <c r="I52" s="76"/>
      <c r="J52" s="76"/>
      <c r="K52" s="76"/>
      <c r="L52" s="76"/>
      <c r="M52" s="76"/>
      <c r="N52" s="80" t="str">
        <f>CALC_HAC!J231</f>
        <v>-</v>
      </c>
      <c r="O52" s="76" t="str">
        <f>TEXTOS!$A$17</f>
        <v>kg CO2 eq.</v>
      </c>
    </row>
    <row r="53" spans="4:15" x14ac:dyDescent="0.35">
      <c r="D53" s="1">
        <f>CALC_HAC!B232</f>
        <v>20</v>
      </c>
      <c r="E53" s="76" t="str">
        <f>CALC_HAC!C232</f>
        <v>Franquícies aigües avall</v>
      </c>
      <c r="F53" s="76"/>
      <c r="G53" s="76"/>
      <c r="H53" s="76"/>
      <c r="I53" s="76"/>
      <c r="J53" s="76"/>
      <c r="K53" s="76"/>
      <c r="L53" s="76"/>
      <c r="M53" s="76"/>
      <c r="N53" s="80" t="str">
        <f>CALC_HAC!J232</f>
        <v>-</v>
      </c>
      <c r="O53" s="76" t="str">
        <f>TEXTOS!$A$17</f>
        <v>kg CO2 eq.</v>
      </c>
    </row>
    <row r="54" spans="4:15" x14ac:dyDescent="0.35">
      <c r="D54" s="1">
        <f>CALC_HAC!B233</f>
        <v>21</v>
      </c>
      <c r="E54" s="76" t="str">
        <f>CALC_HAC!C233</f>
        <v>Actius arrendats aigües avall</v>
      </c>
      <c r="F54" s="76"/>
      <c r="G54" s="76"/>
      <c r="H54" s="76"/>
      <c r="I54" s="76"/>
      <c r="J54" s="76"/>
      <c r="K54" s="76"/>
      <c r="L54" s="76"/>
      <c r="M54" s="76"/>
      <c r="N54" s="80" t="str">
        <f>CALC_HAC!J233</f>
        <v>-</v>
      </c>
      <c r="O54" s="76" t="str">
        <f>TEXTOS!$A$17</f>
        <v>kg CO2 eq.</v>
      </c>
    </row>
    <row r="55" spans="4:15" x14ac:dyDescent="0.35">
      <c r="D55" s="1">
        <f>CALC_HAC!B234</f>
        <v>22</v>
      </c>
      <c r="E55" s="76" t="str">
        <f>CALC_HAC!C234</f>
        <v xml:space="preserve"> Desplaáment dels treballadors a la feina</v>
      </c>
      <c r="F55" s="76"/>
      <c r="G55" s="76"/>
      <c r="H55" s="76"/>
      <c r="I55" s="76"/>
      <c r="J55" s="76"/>
      <c r="K55" s="76"/>
      <c r="L55" s="76"/>
      <c r="M55" s="76"/>
      <c r="N55" s="80" t="str">
        <f>CALC_HAC!J234</f>
        <v>-</v>
      </c>
      <c r="O55" s="76" t="str">
        <f>TEXTOS!$A$17</f>
        <v>kg CO2 eq.</v>
      </c>
    </row>
    <row r="56" spans="4:15" x14ac:dyDescent="0.35">
      <c r="D56" s="1">
        <f>CALC_HAC!B235</f>
        <v>23</v>
      </c>
      <c r="E56" s="76" t="str">
        <f>CALC_HAC!C235</f>
        <v>Altres emissions indirectes no incloses en les altres 22 categories</v>
      </c>
      <c r="F56" s="76"/>
      <c r="G56" s="76"/>
      <c r="H56" s="76"/>
      <c r="I56" s="76"/>
      <c r="J56" s="76"/>
      <c r="K56" s="76"/>
      <c r="L56" s="76"/>
      <c r="M56" s="76"/>
      <c r="N56" s="80" t="str">
        <f>CALC_HAC!J235</f>
        <v>-</v>
      </c>
      <c r="O56" s="76" t="str">
        <f>TEXTOS!$A$17</f>
        <v>kg CO2 eq.</v>
      </c>
    </row>
    <row r="57" spans="4:15" x14ac:dyDescent="0.35">
      <c r="E57" s="47" t="str">
        <f>TEXTOS!$A$21</f>
        <v>TOTAL</v>
      </c>
      <c r="N57" s="78">
        <f>SUM(N32:N56)</f>
        <v>0</v>
      </c>
      <c r="O57" s="47" t="str">
        <f>TEXTOS!$A$17</f>
        <v>kg CO2 eq.</v>
      </c>
    </row>
    <row r="59" spans="4:15" x14ac:dyDescent="0.35">
      <c r="G59" s="1" t="s">
        <v>715</v>
      </c>
      <c r="H59" s="1" t="str">
        <f>TEXTOS!$AK$2</f>
        <v>Abast 1</v>
      </c>
      <c r="I59" s="1" t="str">
        <f>TEXTOS!$AK$3</f>
        <v>Abast 2</v>
      </c>
      <c r="J59" s="1" t="str">
        <f>TEXTOS!$AK$4</f>
        <v>Abast 3</v>
      </c>
    </row>
    <row r="60" spans="4:15" x14ac:dyDescent="0.35">
      <c r="G60" s="21" t="str">
        <f>CALC_HAC!R211</f>
        <v/>
      </c>
      <c r="H60" s="63" t="str">
        <f>CALC_HAC!S211</f>
        <v/>
      </c>
      <c r="I60" s="63" t="str">
        <f>CALC_HAC!T211</f>
        <v/>
      </c>
      <c r="J60" s="63" t="str">
        <f>CALC_HAC!U211</f>
        <v/>
      </c>
    </row>
    <row r="61" spans="4:15" x14ac:dyDescent="0.35">
      <c r="G61" s="21" t="str">
        <f>CALC_HAC!R212</f>
        <v/>
      </c>
      <c r="H61" s="63" t="str">
        <f>CALC_HAC!S212</f>
        <v/>
      </c>
      <c r="I61" s="63" t="str">
        <f>CALC_HAC!T212</f>
        <v/>
      </c>
      <c r="J61" s="63" t="str">
        <f>CALC_HAC!U212</f>
        <v/>
      </c>
    </row>
    <row r="62" spans="4:15" x14ac:dyDescent="0.35">
      <c r="G62" s="21" t="str">
        <f>CALC_HAC!R213</f>
        <v/>
      </c>
      <c r="H62" s="63" t="str">
        <f>CALC_HAC!S213</f>
        <v/>
      </c>
      <c r="I62" s="63" t="str">
        <f>CALC_HAC!T213</f>
        <v/>
      </c>
      <c r="J62" s="63" t="str">
        <f>CALC_HAC!U213</f>
        <v/>
      </c>
    </row>
    <row r="63" spans="4:15" x14ac:dyDescent="0.35">
      <c r="G63" s="21" t="str">
        <f>CALC_HAC!R214</f>
        <v/>
      </c>
      <c r="H63" s="63" t="str">
        <f>CALC_HAC!S214</f>
        <v/>
      </c>
      <c r="I63" s="63" t="str">
        <f>CALC_HAC!T214</f>
        <v/>
      </c>
      <c r="J63" s="63" t="str">
        <f>CALC_HAC!U214</f>
        <v/>
      </c>
    </row>
    <row r="64" spans="4:15" x14ac:dyDescent="0.35">
      <c r="G64" s="21" t="str">
        <f>CALC_HAC!R215</f>
        <v/>
      </c>
      <c r="H64" s="63" t="str">
        <f>CALC_HAC!S215</f>
        <v/>
      </c>
      <c r="I64" s="63" t="str">
        <f>CALC_HAC!T215</f>
        <v/>
      </c>
      <c r="J64" s="63" t="str">
        <f>CALC_HAC!U215</f>
        <v/>
      </c>
    </row>
    <row r="65" spans="7:10" x14ac:dyDescent="0.35">
      <c r="G65" s="21" t="str">
        <f>CALC_HAC!R216</f>
        <v/>
      </c>
      <c r="H65" s="63" t="str">
        <f>CALC_HAC!S216</f>
        <v/>
      </c>
      <c r="I65" s="63" t="str">
        <f>CALC_HAC!T216</f>
        <v/>
      </c>
      <c r="J65" s="63" t="str">
        <f>CALC_HAC!U216</f>
        <v/>
      </c>
    </row>
    <row r="66" spans="7:10" x14ac:dyDescent="0.35">
      <c r="G66" s="21" t="str">
        <f>CALC_HAC!R217</f>
        <v/>
      </c>
      <c r="H66" s="63" t="str">
        <f>CALC_HAC!S217</f>
        <v/>
      </c>
      <c r="I66" s="63" t="str">
        <f>CALC_HAC!T217</f>
        <v/>
      </c>
      <c r="J66" s="63" t="str">
        <f>CALC_HAC!U217</f>
        <v/>
      </c>
    </row>
    <row r="67" spans="7:10" x14ac:dyDescent="0.35">
      <c r="G67" s="21" t="str">
        <f>CALC_HAC!R218</f>
        <v/>
      </c>
      <c r="H67" s="63" t="str">
        <f>CALC_HAC!S218</f>
        <v/>
      </c>
      <c r="I67" s="63" t="str">
        <f>CALC_HAC!T218</f>
        <v/>
      </c>
      <c r="J67" s="63" t="str">
        <f>CALC_HAC!U218</f>
        <v/>
      </c>
    </row>
    <row r="68" spans="7:10" x14ac:dyDescent="0.35">
      <c r="G68" s="21" t="str">
        <f>CALC_HAC!R219</f>
        <v/>
      </c>
      <c r="H68" s="63" t="str">
        <f>CALC_HAC!S219</f>
        <v/>
      </c>
      <c r="I68" s="63" t="str">
        <f>CALC_HAC!T219</f>
        <v/>
      </c>
      <c r="J68" s="63" t="str">
        <f>CALC_HAC!U219</f>
        <v/>
      </c>
    </row>
    <row r="69" spans="7:10" x14ac:dyDescent="0.35">
      <c r="G69" s="21" t="str">
        <f>CALC_HAC!R220</f>
        <v/>
      </c>
      <c r="H69" s="63" t="str">
        <f>CALC_HAC!S220</f>
        <v/>
      </c>
      <c r="I69" s="63" t="str">
        <f>CALC_HAC!T220</f>
        <v/>
      </c>
      <c r="J69" s="63" t="str">
        <f>CALC_HAC!U220</f>
        <v/>
      </c>
    </row>
    <row r="70" spans="7:10" x14ac:dyDescent="0.35">
      <c r="G70" s="21" t="str">
        <f>CALC_HAC!R221</f>
        <v/>
      </c>
      <c r="H70" s="63" t="str">
        <f>CALC_HAC!S221</f>
        <v/>
      </c>
      <c r="I70" s="63" t="str">
        <f>CALC_HAC!T221</f>
        <v/>
      </c>
      <c r="J70" s="63" t="str">
        <f>CALC_HAC!U221</f>
        <v/>
      </c>
    </row>
    <row r="71" spans="7:10" x14ac:dyDescent="0.35">
      <c r="G71" s="21" t="str">
        <f>CALC_HAC!R222</f>
        <v/>
      </c>
      <c r="H71" s="63" t="str">
        <f>CALC_HAC!S222</f>
        <v/>
      </c>
      <c r="I71" s="63" t="str">
        <f>CALC_HAC!T222</f>
        <v/>
      </c>
      <c r="J71" s="63" t="str">
        <f>CALC_HAC!U222</f>
        <v/>
      </c>
    </row>
    <row r="72" spans="7:10" x14ac:dyDescent="0.35">
      <c r="G72" s="21" t="str">
        <f>CALC_HAC!R223</f>
        <v/>
      </c>
      <c r="H72" s="63" t="str">
        <f>CALC_HAC!S223</f>
        <v/>
      </c>
      <c r="I72" s="63" t="str">
        <f>CALC_HAC!T223</f>
        <v/>
      </c>
      <c r="J72" s="63" t="str">
        <f>CALC_HAC!U223</f>
        <v/>
      </c>
    </row>
    <row r="73" spans="7:10" x14ac:dyDescent="0.35">
      <c r="G73" s="21" t="str">
        <f>CALC_HAC!R224</f>
        <v/>
      </c>
      <c r="H73" s="63" t="str">
        <f>CALC_HAC!S224</f>
        <v/>
      </c>
      <c r="I73" s="63" t="str">
        <f>CALC_HAC!T224</f>
        <v/>
      </c>
      <c r="J73" s="63" t="str">
        <f>CALC_HAC!U224</f>
        <v/>
      </c>
    </row>
    <row r="74" spans="7:10" x14ac:dyDescent="0.35">
      <c r="G74" s="21" t="str">
        <f>CALC_HAC!R225</f>
        <v/>
      </c>
      <c r="H74" s="63" t="str">
        <f>CALC_HAC!S225</f>
        <v/>
      </c>
      <c r="I74" s="63" t="str">
        <f>CALC_HAC!T225</f>
        <v/>
      </c>
      <c r="J74" s="63" t="str">
        <f>CALC_HAC!U225</f>
        <v/>
      </c>
    </row>
    <row r="75" spans="7:10" x14ac:dyDescent="0.35">
      <c r="G75" s="21" t="str">
        <f>CALC_HAC!R226</f>
        <v/>
      </c>
      <c r="H75" s="63" t="str">
        <f>CALC_HAC!S226</f>
        <v/>
      </c>
      <c r="I75" s="63" t="str">
        <f>CALC_HAC!T226</f>
        <v/>
      </c>
      <c r="J75" s="63" t="str">
        <f>CALC_HAC!U226</f>
        <v/>
      </c>
    </row>
    <row r="76" spans="7:10" x14ac:dyDescent="0.35">
      <c r="G76" s="21" t="str">
        <f>CALC_HAC!R227</f>
        <v/>
      </c>
      <c r="H76" s="63" t="str">
        <f>CALC_HAC!S227</f>
        <v/>
      </c>
      <c r="I76" s="63" t="str">
        <f>CALC_HAC!T227</f>
        <v/>
      </c>
      <c r="J76" s="63" t="str">
        <f>CALC_HAC!U227</f>
        <v/>
      </c>
    </row>
    <row r="77" spans="7:10" x14ac:dyDescent="0.35">
      <c r="G77" s="21" t="str">
        <f>CALC_HAC!R228</f>
        <v/>
      </c>
      <c r="H77" s="63" t="str">
        <f>CALC_HAC!S228</f>
        <v/>
      </c>
      <c r="I77" s="63" t="str">
        <f>CALC_HAC!T228</f>
        <v/>
      </c>
      <c r="J77" s="63" t="str">
        <f>CALC_HAC!U228</f>
        <v/>
      </c>
    </row>
    <row r="78" spans="7:10" x14ac:dyDescent="0.35">
      <c r="G78" s="21" t="str">
        <f>CALC_HAC!R229</f>
        <v/>
      </c>
      <c r="H78" s="63" t="str">
        <f>CALC_HAC!S229</f>
        <v/>
      </c>
      <c r="I78" s="63" t="str">
        <f>CALC_HAC!T229</f>
        <v/>
      </c>
      <c r="J78" s="63" t="str">
        <f>CALC_HAC!U229</f>
        <v/>
      </c>
    </row>
    <row r="79" spans="7:10" x14ac:dyDescent="0.35">
      <c r="G79" s="21" t="str">
        <f>CALC_HAC!R230</f>
        <v/>
      </c>
      <c r="H79" s="63" t="str">
        <f>CALC_HAC!S230</f>
        <v/>
      </c>
      <c r="I79" s="63" t="str">
        <f>CALC_HAC!T230</f>
        <v/>
      </c>
      <c r="J79" s="63" t="str">
        <f>CALC_HAC!U230</f>
        <v/>
      </c>
    </row>
    <row r="80" spans="7:10" x14ac:dyDescent="0.35">
      <c r="G80" s="21" t="str">
        <f>CALC_HAC!R231</f>
        <v/>
      </c>
      <c r="H80" s="63" t="str">
        <f>CALC_HAC!S231</f>
        <v/>
      </c>
      <c r="I80" s="63" t="str">
        <f>CALC_HAC!T231</f>
        <v/>
      </c>
      <c r="J80" s="63" t="str">
        <f>CALC_HAC!U231</f>
        <v/>
      </c>
    </row>
    <row r="81" spans="4:20" x14ac:dyDescent="0.35">
      <c r="G81" s="21" t="str">
        <f>CALC_HAC!R232</f>
        <v/>
      </c>
      <c r="H81" s="63" t="str">
        <f>CALC_HAC!S232</f>
        <v/>
      </c>
      <c r="I81" s="63" t="str">
        <f>CALC_HAC!T232</f>
        <v/>
      </c>
      <c r="J81" s="63" t="str">
        <f>CALC_HAC!U232</f>
        <v/>
      </c>
    </row>
    <row r="82" spans="4:20" x14ac:dyDescent="0.35">
      <c r="G82" s="21" t="str">
        <f>CALC_HAC!R233</f>
        <v/>
      </c>
      <c r="H82" s="63" t="str">
        <f>CALC_HAC!S233</f>
        <v/>
      </c>
      <c r="I82" s="63" t="str">
        <f>CALC_HAC!T233</f>
        <v/>
      </c>
      <c r="J82" s="63" t="str">
        <f>CALC_HAC!U233</f>
        <v/>
      </c>
    </row>
    <row r="83" spans="4:20" x14ac:dyDescent="0.35">
      <c r="G83" s="1" t="s">
        <v>713</v>
      </c>
      <c r="H83" s="1">
        <f>CALC_HAC!K236</f>
        <v>0</v>
      </c>
    </row>
    <row r="86" spans="4:20" ht="21" x14ac:dyDescent="0.35">
      <c r="D86" s="75" t="s">
        <v>878</v>
      </c>
    </row>
    <row r="87" spans="4:20" x14ac:dyDescent="0.35">
      <c r="T87"/>
    </row>
    <row r="88" spans="4:20" x14ac:dyDescent="0.35">
      <c r="E88" s="76" t="str">
        <f>CALC_HAC!B191</f>
        <v>Electricitat</v>
      </c>
      <c r="F88" s="76"/>
      <c r="G88" s="76"/>
      <c r="H88" s="76"/>
      <c r="I88" s="80">
        <f>CALC_HAC!J191</f>
        <v>0</v>
      </c>
      <c r="J88" s="76" t="str">
        <f>TEXTOS!$A$17</f>
        <v>kg CO2 eq.</v>
      </c>
    </row>
    <row r="89" spans="4:20" x14ac:dyDescent="0.35">
      <c r="E89" s="76" t="str">
        <f>CALC_HAC!B192</f>
        <v>Consum d'energia</v>
      </c>
      <c r="F89" s="76"/>
      <c r="G89" s="76"/>
      <c r="H89" s="76"/>
      <c r="I89" s="80">
        <f>CALC_HAC!J192</f>
        <v>0</v>
      </c>
      <c r="J89" s="76" t="str">
        <f>TEXTOS!$A$17</f>
        <v>kg CO2 eq.</v>
      </c>
      <c r="T89"/>
    </row>
    <row r="90" spans="4:20" x14ac:dyDescent="0.35">
      <c r="E90" s="76" t="str">
        <f>CALC_HAC!B193</f>
        <v>Emissions de combustió d'energia</v>
      </c>
      <c r="F90" s="76"/>
      <c r="G90" s="76"/>
      <c r="H90" s="76"/>
      <c r="I90" s="80">
        <f>CALC_HAC!J193</f>
        <v>0</v>
      </c>
      <c r="J90" s="76" t="str">
        <f>TEXTOS!$A$17</f>
        <v>kg CO2 eq.</v>
      </c>
    </row>
    <row r="91" spans="4:20" x14ac:dyDescent="0.35">
      <c r="E91" s="76" t="str">
        <f>CALC_HAC!B194</f>
        <v>Aigua</v>
      </c>
      <c r="F91" s="76"/>
      <c r="G91" s="76"/>
      <c r="H91" s="76"/>
      <c r="I91" s="80">
        <f>CALC_HAC!J194</f>
        <v>0</v>
      </c>
      <c r="J91" s="76" t="str">
        <f>TEXTOS!$A$17</f>
        <v>kg CO2 eq.</v>
      </c>
      <c r="T91"/>
    </row>
    <row r="92" spans="4:20" x14ac:dyDescent="0.35">
      <c r="E92" s="76" t="str">
        <f>CALC_HAC!B195</f>
        <v>Consumibles i materials auxiliars</v>
      </c>
      <c r="F92" s="76"/>
      <c r="G92" s="76"/>
      <c r="H92" s="76"/>
      <c r="I92" s="80">
        <f>CALC_HAC!J195</f>
        <v>0</v>
      </c>
      <c r="J92" s="76" t="str">
        <f>TEXTOS!$A$17</f>
        <v>kg CO2 eq.</v>
      </c>
    </row>
    <row r="93" spans="4:20" x14ac:dyDescent="0.35">
      <c r="E93" s="76" t="str">
        <f>CALC_HAC!B196</f>
        <v>Consum de refrigerants</v>
      </c>
      <c r="F93" s="76"/>
      <c r="G93" s="76"/>
      <c r="H93" s="76"/>
      <c r="I93" s="80">
        <f>CALC_HAC!J196</f>
        <v>0</v>
      </c>
      <c r="J93" s="76" t="str">
        <f>TEXTOS!$A$17</f>
        <v>kg CO2 eq.</v>
      </c>
    </row>
    <row r="94" spans="4:20" x14ac:dyDescent="0.35">
      <c r="E94" s="76" t="str">
        <f>CALC_HAC!B197</f>
        <v>Emissions de refrigerants</v>
      </c>
      <c r="F94" s="76"/>
      <c r="G94" s="76"/>
      <c r="H94" s="76"/>
      <c r="I94" s="80">
        <f>CALC_HAC!J197</f>
        <v>0</v>
      </c>
      <c r="J94" s="76" t="str">
        <f>TEXTOS!$A$17</f>
        <v>kg CO2 eq.</v>
      </c>
    </row>
    <row r="95" spans="4:20" x14ac:dyDescent="0.35">
      <c r="E95" s="76" t="str">
        <f>CALC_HAC!B198</f>
        <v>Residus perillosos</v>
      </c>
      <c r="F95" s="76"/>
      <c r="G95" s="76"/>
      <c r="H95" s="76"/>
      <c r="I95" s="80">
        <f>CALC_HAC!J198</f>
        <v>0</v>
      </c>
      <c r="J95" s="76" t="str">
        <f>TEXTOS!$A$17</f>
        <v>kg CO2 eq.</v>
      </c>
    </row>
    <row r="96" spans="4:20" x14ac:dyDescent="0.35">
      <c r="E96" s="76" t="str">
        <f>CALC_HAC!B199</f>
        <v>Residus no perillosos</v>
      </c>
      <c r="F96" s="76"/>
      <c r="G96" s="76"/>
      <c r="H96" s="76"/>
      <c r="I96" s="80">
        <f>CALC_HAC!J199</f>
        <v>0</v>
      </c>
      <c r="J96" s="76" t="str">
        <f>TEXTOS!$A$17</f>
        <v>kg CO2 eq.</v>
      </c>
    </row>
    <row r="97" spans="5:10" x14ac:dyDescent="0.35">
      <c r="E97" s="76" t="str">
        <f>CALC_HAC!B200</f>
        <v>Aigües residuals</v>
      </c>
      <c r="F97" s="76"/>
      <c r="G97" s="76"/>
      <c r="H97" s="76"/>
      <c r="I97" s="80">
        <f>CALC_HAC!J200</f>
        <v>0</v>
      </c>
      <c r="J97" s="76" t="str">
        <f>TEXTOS!$A$17</f>
        <v>kg CO2 eq.</v>
      </c>
    </row>
    <row r="98" spans="5:10" x14ac:dyDescent="0.35">
      <c r="E98" s="76" t="str">
        <f>CALC_HAC!B201</f>
        <v>Transport de vehicles</v>
      </c>
      <c r="F98" s="76"/>
      <c r="G98" s="76"/>
      <c r="H98" s="76"/>
      <c r="I98" s="80">
        <f>CALC_HAC!J201</f>
        <v>0</v>
      </c>
      <c r="J98" s="76" t="str">
        <f>TEXTOS!$A$17</f>
        <v>kg CO2 eq.</v>
      </c>
    </row>
    <row r="99" spans="5:10" x14ac:dyDescent="0.35">
      <c r="E99" s="76" t="str">
        <f>CALC_HAC!B202</f>
        <v>Transport de consumibles i materials auxiliars</v>
      </c>
      <c r="F99" s="76"/>
      <c r="G99" s="76"/>
      <c r="H99" s="76"/>
      <c r="I99" s="80">
        <f>CALC_HAC!J202</f>
        <v>0</v>
      </c>
      <c r="J99" s="76" t="str">
        <f>TEXTOS!$A$17</f>
        <v>kg CO2 eq.</v>
      </c>
    </row>
    <row r="100" spans="5:10" x14ac:dyDescent="0.35">
      <c r="E100" s="76" t="str">
        <f>CALC_HAC!B203</f>
        <v>Transport d'energia</v>
      </c>
      <c r="F100" s="76"/>
      <c r="G100" s="76"/>
      <c r="H100" s="76"/>
      <c r="I100" s="80">
        <f>CALC_HAC!J203</f>
        <v>0</v>
      </c>
      <c r="J100" s="76" t="str">
        <f>TEXTOS!$A$17</f>
        <v>kg CO2 eq.</v>
      </c>
    </row>
    <row r="101" spans="5:10" x14ac:dyDescent="0.35">
      <c r="E101" s="76" t="str">
        <f>CALC_HAC!B204</f>
        <v>Transport de refrigerants</v>
      </c>
      <c r="F101" s="76"/>
      <c r="G101" s="76"/>
      <c r="H101" s="76"/>
      <c r="I101" s="80">
        <f>CALC_HAC!J204</f>
        <v>0</v>
      </c>
      <c r="J101" s="76" t="str">
        <f>TEXTOS!$A$17</f>
        <v>kg CO2 eq.</v>
      </c>
    </row>
    <row r="102" spans="5:10" x14ac:dyDescent="0.35">
      <c r="E102" s="76" t="str">
        <f>CALC_HAC!B205</f>
        <v>Transport de residus perillosos</v>
      </c>
      <c r="F102" s="76"/>
      <c r="G102" s="76"/>
      <c r="H102" s="76"/>
      <c r="I102" s="80">
        <f>CALC_HAC!J205</f>
        <v>0</v>
      </c>
      <c r="J102" s="76" t="str">
        <f>TEXTOS!$A$17</f>
        <v>kg CO2 eq.</v>
      </c>
    </row>
    <row r="103" spans="5:10" x14ac:dyDescent="0.35">
      <c r="E103" s="76" t="str">
        <f>CALC_HAC!B206</f>
        <v>Transport de residus no perillosos</v>
      </c>
      <c r="F103" s="76"/>
      <c r="G103" s="76"/>
      <c r="H103" s="76"/>
      <c r="I103" s="80">
        <f>CALC_HAC!J206</f>
        <v>0</v>
      </c>
      <c r="J103" s="76" t="str">
        <f>TEXTOS!$A$17</f>
        <v>kg CO2 eq.</v>
      </c>
    </row>
    <row r="104" spans="5:10" x14ac:dyDescent="0.35">
      <c r="E104" s="76" t="str">
        <f>CALC_HAC!B207</f>
        <v>Transport de peces recuperades</v>
      </c>
      <c r="F104" s="76"/>
      <c r="G104" s="76"/>
      <c r="H104" s="76"/>
      <c r="I104" s="80">
        <f>CALC_HAC!J207</f>
        <v>0</v>
      </c>
      <c r="J104" s="76" t="str">
        <f>TEXTOS!$A$17</f>
        <v>kg CO2 eq.</v>
      </c>
    </row>
    <row r="105" spans="5:10" x14ac:dyDescent="0.35">
      <c r="E105" s="47" t="str">
        <f>TEXTOS!$A$21</f>
        <v>TOTAL</v>
      </c>
      <c r="F105" s="47"/>
      <c r="G105" s="47"/>
      <c r="H105" s="47"/>
      <c r="I105" s="78">
        <f>SUM(I88:I104)</f>
        <v>0</v>
      </c>
      <c r="J105" s="47" t="str">
        <f>TEXTOS!$A$17</f>
        <v>kg CO2 eq.</v>
      </c>
    </row>
    <row r="106" spans="5:10" x14ac:dyDescent="0.35">
      <c r="I106" s="39"/>
    </row>
    <row r="108" spans="5:10" x14ac:dyDescent="0.35">
      <c r="E108" s="21" t="s">
        <v>716</v>
      </c>
      <c r="F108" s="21" t="str">
        <f>TEXTOS!$AK$2</f>
        <v>Abast 1</v>
      </c>
      <c r="G108" s="21" t="str">
        <f>TEXTOS!$AK$3</f>
        <v>Abast 2</v>
      </c>
      <c r="H108" s="21" t="str">
        <f>TEXTOS!$AK$4</f>
        <v>Abast 3</v>
      </c>
    </row>
    <row r="109" spans="5:10" x14ac:dyDescent="0.35">
      <c r="E109" s="21" t="str">
        <f>CALC_HAC!R191</f>
        <v>Electricitat</v>
      </c>
      <c r="F109" s="63" t="str">
        <f>CALC_HAC!S191</f>
        <v/>
      </c>
      <c r="G109" s="63">
        <f>CALC_HAC!T191</f>
        <v>0</v>
      </c>
      <c r="H109" s="63" t="str">
        <f>CALC_HAC!U191</f>
        <v/>
      </c>
    </row>
    <row r="110" spans="5:10" x14ac:dyDescent="0.35">
      <c r="E110" s="21" t="str">
        <f>CALC_HAC!R192</f>
        <v>Consum d'energia</v>
      </c>
      <c r="F110" s="63" t="str">
        <f>CALC_HAC!S192</f>
        <v/>
      </c>
      <c r="G110" s="63" t="str">
        <f>CALC_HAC!T192</f>
        <v/>
      </c>
      <c r="H110" s="63">
        <f>CALC_HAC!U192</f>
        <v>0</v>
      </c>
    </row>
    <row r="111" spans="5:10" x14ac:dyDescent="0.35">
      <c r="E111" s="21" t="str">
        <f>CALC_HAC!R193</f>
        <v>Emissions de combustió d'energia</v>
      </c>
      <c r="F111" s="63">
        <f>CALC_HAC!S193</f>
        <v>0</v>
      </c>
      <c r="G111" s="63" t="str">
        <f>CALC_HAC!T193</f>
        <v/>
      </c>
      <c r="H111" s="63" t="str">
        <f>CALC_HAC!U193</f>
        <v/>
      </c>
    </row>
    <row r="112" spans="5:10" x14ac:dyDescent="0.35">
      <c r="E112" s="21" t="str">
        <f>CALC_HAC!R194</f>
        <v>Aigua</v>
      </c>
      <c r="F112" s="63" t="str">
        <f>CALC_HAC!S194</f>
        <v/>
      </c>
      <c r="G112" s="63" t="str">
        <f>CALC_HAC!T194</f>
        <v/>
      </c>
      <c r="H112" s="63">
        <f>CALC_HAC!U194</f>
        <v>0</v>
      </c>
    </row>
    <row r="113" spans="5:8" x14ac:dyDescent="0.35">
      <c r="E113" s="21" t="str">
        <f>CALC_HAC!R195</f>
        <v>Consumibles i materials auxiliars</v>
      </c>
      <c r="F113" s="63" t="str">
        <f>CALC_HAC!S195</f>
        <v/>
      </c>
      <c r="G113" s="63" t="str">
        <f>CALC_HAC!T195</f>
        <v/>
      </c>
      <c r="H113" s="63">
        <f>CALC_HAC!U195</f>
        <v>0</v>
      </c>
    </row>
    <row r="114" spans="5:8" x14ac:dyDescent="0.35">
      <c r="E114" s="21" t="str">
        <f>CALC_HAC!R196</f>
        <v>Consum de refrigerants</v>
      </c>
      <c r="F114" s="63" t="str">
        <f>CALC_HAC!S196</f>
        <v/>
      </c>
      <c r="G114" s="63" t="str">
        <f>CALC_HAC!T196</f>
        <v/>
      </c>
      <c r="H114" s="63">
        <f>CALC_HAC!U196</f>
        <v>0</v>
      </c>
    </row>
    <row r="115" spans="5:8" x14ac:dyDescent="0.35">
      <c r="E115" s="21" t="str">
        <f>CALC_HAC!R197</f>
        <v>Emissions de refrigerants</v>
      </c>
      <c r="F115" s="63">
        <f>CALC_HAC!S197</f>
        <v>0</v>
      </c>
      <c r="G115" s="63" t="str">
        <f>CALC_HAC!T197</f>
        <v/>
      </c>
      <c r="H115" s="63" t="str">
        <f>CALC_HAC!U197</f>
        <v/>
      </c>
    </row>
    <row r="116" spans="5:8" x14ac:dyDescent="0.35">
      <c r="E116" s="21" t="str">
        <f>CALC_HAC!R198</f>
        <v>Residus perillosos</v>
      </c>
      <c r="F116" s="63" t="str">
        <f>CALC_HAC!S198</f>
        <v/>
      </c>
      <c r="G116" s="63" t="str">
        <f>CALC_HAC!T198</f>
        <v/>
      </c>
      <c r="H116" s="63">
        <f>CALC_HAC!U198</f>
        <v>0</v>
      </c>
    </row>
    <row r="117" spans="5:8" x14ac:dyDescent="0.35">
      <c r="E117" s="21" t="str">
        <f>CALC_HAC!R199</f>
        <v>Residus no perillosos</v>
      </c>
      <c r="F117" s="63" t="str">
        <f>CALC_HAC!S199</f>
        <v/>
      </c>
      <c r="G117" s="63" t="str">
        <f>CALC_HAC!T199</f>
        <v/>
      </c>
      <c r="H117" s="63">
        <f>CALC_HAC!U199</f>
        <v>0</v>
      </c>
    </row>
    <row r="118" spans="5:8" x14ac:dyDescent="0.35">
      <c r="E118" s="21" t="str">
        <f>CALC_HAC!R200</f>
        <v>Aigües residuals</v>
      </c>
      <c r="F118" s="63" t="str">
        <f>CALC_HAC!S200</f>
        <v/>
      </c>
      <c r="G118" s="63" t="str">
        <f>CALC_HAC!T200</f>
        <v/>
      </c>
      <c r="H118" s="63">
        <f>CALC_HAC!U200</f>
        <v>0</v>
      </c>
    </row>
    <row r="119" spans="5:8" x14ac:dyDescent="0.35">
      <c r="E119" s="21" t="str">
        <f>CALC_HAC!R201</f>
        <v>Transport de vehicles</v>
      </c>
      <c r="F119" s="63" t="str">
        <f>CALC_HAC!S201</f>
        <v/>
      </c>
      <c r="G119" s="63" t="str">
        <f>CALC_HAC!T201</f>
        <v/>
      </c>
      <c r="H119" s="63">
        <f>CALC_HAC!U201</f>
        <v>0</v>
      </c>
    </row>
    <row r="120" spans="5:8" x14ac:dyDescent="0.35">
      <c r="E120" s="21" t="str">
        <f>CALC_HAC!R202</f>
        <v>Transport de consumibles i materials auxiliars</v>
      </c>
      <c r="F120" s="63" t="str">
        <f>CALC_HAC!S202</f>
        <v/>
      </c>
      <c r="G120" s="63" t="str">
        <f>CALC_HAC!T202</f>
        <v/>
      </c>
      <c r="H120" s="63">
        <f>CALC_HAC!U202</f>
        <v>0</v>
      </c>
    </row>
    <row r="121" spans="5:8" x14ac:dyDescent="0.35">
      <c r="E121" s="21" t="str">
        <f>CALC_HAC!R203</f>
        <v>Transport d'energia</v>
      </c>
      <c r="F121" s="63" t="str">
        <f>CALC_HAC!S203</f>
        <v/>
      </c>
      <c r="G121" s="63" t="str">
        <f>CALC_HAC!T203</f>
        <v/>
      </c>
      <c r="H121" s="63">
        <f>CALC_HAC!U203</f>
        <v>0</v>
      </c>
    </row>
    <row r="122" spans="5:8" x14ac:dyDescent="0.35">
      <c r="E122" s="21" t="str">
        <f>CALC_HAC!R204</f>
        <v>Transport de refrigerants</v>
      </c>
      <c r="F122" s="63" t="str">
        <f>CALC_HAC!S204</f>
        <v/>
      </c>
      <c r="G122" s="63" t="str">
        <f>CALC_HAC!T204</f>
        <v/>
      </c>
      <c r="H122" s="63">
        <f>CALC_HAC!U204</f>
        <v>0</v>
      </c>
    </row>
    <row r="123" spans="5:8" x14ac:dyDescent="0.35">
      <c r="E123" s="21" t="str">
        <f>CALC_HAC!R205</f>
        <v>Transport de residus perillosos</v>
      </c>
      <c r="F123" s="63" t="str">
        <f>CALC_HAC!S205</f>
        <v/>
      </c>
      <c r="G123" s="63" t="str">
        <f>CALC_HAC!T205</f>
        <v/>
      </c>
      <c r="H123" s="63">
        <f>CALC_HAC!U205</f>
        <v>0</v>
      </c>
    </row>
    <row r="124" spans="5:8" x14ac:dyDescent="0.35">
      <c r="E124" s="21" t="str">
        <f>CALC_HAC!R206</f>
        <v>Transport de residus no perillosos</v>
      </c>
      <c r="F124" s="63" t="str">
        <f>CALC_HAC!S206</f>
        <v/>
      </c>
      <c r="G124" s="63" t="str">
        <f>CALC_HAC!T206</f>
        <v/>
      </c>
      <c r="H124" s="63">
        <f>CALC_HAC!U206</f>
        <v>0</v>
      </c>
    </row>
    <row r="125" spans="5:8" x14ac:dyDescent="0.35">
      <c r="E125" s="21" t="str">
        <f>CALC_HAC!R207</f>
        <v>Transport de peces recuperades</v>
      </c>
      <c r="F125" s="63" t="str">
        <f>CALC_HAC!S207</f>
        <v/>
      </c>
      <c r="G125" s="63" t="str">
        <f>CALC_HAC!T207</f>
        <v/>
      </c>
      <c r="H125" s="63">
        <f>CALC_HAC!U207</f>
        <v>0</v>
      </c>
    </row>
    <row r="138" spans="4:15" ht="21" x14ac:dyDescent="0.35">
      <c r="D138" s="75" t="s">
        <v>879</v>
      </c>
    </row>
    <row r="140" spans="4:15" x14ac:dyDescent="0.35">
      <c r="D140" s="1">
        <f>CALC_HAC!B243</f>
        <v>1</v>
      </c>
      <c r="E140" s="76" t="str">
        <f>CALC_HAC!C243</f>
        <v/>
      </c>
      <c r="F140" s="76"/>
      <c r="G140" s="76"/>
      <c r="H140" s="76"/>
      <c r="I140" s="76"/>
      <c r="J140" s="76"/>
      <c r="K140" s="76"/>
      <c r="L140" s="76"/>
      <c r="M140" s="85" t="str">
        <f>CALC_HAC!D243</f>
        <v/>
      </c>
      <c r="N140" s="76" t="str">
        <f>TEXTOS!$A$17</f>
        <v>kg CO2 eq.</v>
      </c>
      <c r="O140" s="81" t="e">
        <f>CALC_HAC!E243</f>
        <v>#VALUE!</v>
      </c>
    </row>
    <row r="141" spans="4:15" x14ac:dyDescent="0.35">
      <c r="D141" s="1">
        <f>CALC_HAC!B244</f>
        <v>2</v>
      </c>
      <c r="E141" s="76" t="str">
        <f>CALC_HAC!C244</f>
        <v/>
      </c>
      <c r="F141" s="76"/>
      <c r="G141" s="76"/>
      <c r="H141" s="76"/>
      <c r="I141" s="76"/>
      <c r="J141" s="76"/>
      <c r="K141" s="76"/>
      <c r="L141" s="76"/>
      <c r="M141" s="85" t="str">
        <f>CALC_HAC!D244</f>
        <v/>
      </c>
      <c r="N141" s="76" t="str">
        <f>TEXTOS!$A$17</f>
        <v>kg CO2 eq.</v>
      </c>
      <c r="O141" s="81" t="e">
        <f>CALC_HAC!E244</f>
        <v>#VALUE!</v>
      </c>
    </row>
    <row r="142" spans="4:15" x14ac:dyDescent="0.35">
      <c r="D142" s="1">
        <f>CALC_HAC!B245</f>
        <v>3</v>
      </c>
      <c r="E142" s="76" t="str">
        <f>CALC_HAC!C245</f>
        <v/>
      </c>
      <c r="F142" s="76"/>
      <c r="G142" s="76"/>
      <c r="H142" s="76"/>
      <c r="I142" s="76"/>
      <c r="J142" s="76"/>
      <c r="K142" s="76"/>
      <c r="L142" s="76"/>
      <c r="M142" s="85" t="str">
        <f>CALC_HAC!D245</f>
        <v/>
      </c>
      <c r="N142" s="76" t="str">
        <f>TEXTOS!$A$17</f>
        <v>kg CO2 eq.</v>
      </c>
      <c r="O142" s="81" t="e">
        <f>CALC_HAC!E245</f>
        <v>#VALUE!</v>
      </c>
    </row>
    <row r="143" spans="4:15" x14ac:dyDescent="0.35">
      <c r="D143" s="1">
        <f>CALC_HAC!B246</f>
        <v>4</v>
      </c>
      <c r="E143" s="76" t="str">
        <f>CALC_HAC!C246</f>
        <v/>
      </c>
      <c r="F143" s="76"/>
      <c r="G143" s="76"/>
      <c r="H143" s="76"/>
      <c r="I143" s="76"/>
      <c r="J143" s="76"/>
      <c r="K143" s="76"/>
      <c r="L143" s="76"/>
      <c r="M143" s="85" t="str">
        <f>CALC_HAC!D246</f>
        <v/>
      </c>
      <c r="N143" s="76" t="str">
        <f>TEXTOS!$A$17</f>
        <v>kg CO2 eq.</v>
      </c>
      <c r="O143" s="81" t="e">
        <f>CALC_HAC!E246</f>
        <v>#VALUE!</v>
      </c>
    </row>
    <row r="144" spans="4:15" x14ac:dyDescent="0.35">
      <c r="D144" s="1">
        <f>CALC_HAC!B247</f>
        <v>5</v>
      </c>
      <c r="E144" s="76" t="str">
        <f>CALC_HAC!C247</f>
        <v/>
      </c>
      <c r="F144" s="76"/>
      <c r="G144" s="76"/>
      <c r="H144" s="76"/>
      <c r="I144" s="76"/>
      <c r="J144" s="76"/>
      <c r="K144" s="76"/>
      <c r="L144" s="76"/>
      <c r="M144" s="85" t="str">
        <f>CALC_HAC!D247</f>
        <v/>
      </c>
      <c r="N144" s="76" t="str">
        <f>TEXTOS!$A$17</f>
        <v>kg CO2 eq.</v>
      </c>
      <c r="O144" s="81" t="e">
        <f>CALC_HAC!E247</f>
        <v>#VALUE!</v>
      </c>
    </row>
    <row r="145" spans="4:15" x14ac:dyDescent="0.35">
      <c r="D145" s="1">
        <f>CALC_HAC!B248</f>
        <v>6</v>
      </c>
      <c r="E145" s="76" t="str">
        <f>CALC_HAC!C248</f>
        <v/>
      </c>
      <c r="F145" s="76"/>
      <c r="G145" s="76"/>
      <c r="H145" s="76"/>
      <c r="I145" s="76"/>
      <c r="J145" s="76"/>
      <c r="K145" s="76"/>
      <c r="L145" s="76"/>
      <c r="M145" s="85" t="str">
        <f>CALC_HAC!D248</f>
        <v/>
      </c>
      <c r="N145" s="76" t="str">
        <f>TEXTOS!$A$17</f>
        <v>kg CO2 eq.</v>
      </c>
      <c r="O145" s="81" t="e">
        <f>CALC_HAC!E248</f>
        <v>#VALUE!</v>
      </c>
    </row>
    <row r="146" spans="4:15" x14ac:dyDescent="0.35">
      <c r="D146" s="1">
        <f>CALC_HAC!B249</f>
        <v>7</v>
      </c>
      <c r="E146" s="76" t="str">
        <f>CALC_HAC!C249</f>
        <v/>
      </c>
      <c r="F146" s="76"/>
      <c r="G146" s="76"/>
      <c r="H146" s="76"/>
      <c r="I146" s="76"/>
      <c r="J146" s="76"/>
      <c r="K146" s="76"/>
      <c r="L146" s="76"/>
      <c r="M146" s="85" t="str">
        <f>CALC_HAC!D249</f>
        <v/>
      </c>
      <c r="N146" s="76" t="str">
        <f>TEXTOS!$A$17</f>
        <v>kg CO2 eq.</v>
      </c>
      <c r="O146" s="81" t="e">
        <f>CALC_HAC!E249</f>
        <v>#VALUE!</v>
      </c>
    </row>
    <row r="147" spans="4:15" x14ac:dyDescent="0.35">
      <c r="D147" s="1">
        <f>CALC_HAC!B250</f>
        <v>8</v>
      </c>
      <c r="E147" s="76" t="str">
        <f>CALC_HAC!C250</f>
        <v/>
      </c>
      <c r="F147" s="76"/>
      <c r="G147" s="76"/>
      <c r="H147" s="76"/>
      <c r="I147" s="76"/>
      <c r="J147" s="76"/>
      <c r="K147" s="76"/>
      <c r="L147" s="76"/>
      <c r="M147" s="85" t="str">
        <f>CALC_HAC!D250</f>
        <v/>
      </c>
      <c r="N147" s="76" t="str">
        <f>TEXTOS!$A$17</f>
        <v>kg CO2 eq.</v>
      </c>
      <c r="O147" s="81" t="e">
        <f>CALC_HAC!E250</f>
        <v>#VALUE!</v>
      </c>
    </row>
    <row r="148" spans="4:15" x14ac:dyDescent="0.35">
      <c r="D148" s="1">
        <f>CALC_HAC!B251</f>
        <v>9</v>
      </c>
      <c r="E148" s="76" t="str">
        <f>CALC_HAC!C251</f>
        <v/>
      </c>
      <c r="F148" s="76"/>
      <c r="G148" s="76"/>
      <c r="H148" s="76"/>
      <c r="I148" s="76"/>
      <c r="J148" s="76"/>
      <c r="K148" s="76"/>
      <c r="L148" s="76"/>
      <c r="M148" s="85" t="str">
        <f>CALC_HAC!D251</f>
        <v/>
      </c>
      <c r="N148" s="76" t="str">
        <f>TEXTOS!$A$17</f>
        <v>kg CO2 eq.</v>
      </c>
      <c r="O148" s="81" t="e">
        <f>CALC_HAC!E251</f>
        <v>#VALUE!</v>
      </c>
    </row>
    <row r="149" spans="4:15" x14ac:dyDescent="0.35">
      <c r="D149" s="1">
        <f>CALC_HAC!B252</f>
        <v>10</v>
      </c>
      <c r="E149" s="76" t="str">
        <f>CALC_HAC!C252</f>
        <v/>
      </c>
      <c r="F149" s="76"/>
      <c r="G149" s="76"/>
      <c r="H149" s="76"/>
      <c r="I149" s="76"/>
      <c r="J149" s="76"/>
      <c r="K149" s="76"/>
      <c r="L149" s="76"/>
      <c r="M149" s="85" t="str">
        <f>CALC_HAC!D252</f>
        <v/>
      </c>
      <c r="N149" s="76" t="str">
        <f>TEXTOS!$A$17</f>
        <v>kg CO2 eq.</v>
      </c>
      <c r="O149" s="81" t="e">
        <f>CALC_HAC!E252</f>
        <v>#VALUE!</v>
      </c>
    </row>
    <row r="150" spans="4:15" x14ac:dyDescent="0.35">
      <c r="D150" s="1">
        <f>CALC_HAC!B253</f>
        <v>11</v>
      </c>
      <c r="E150" s="76" t="str">
        <f>CALC_HAC!C253</f>
        <v/>
      </c>
      <c r="F150" s="76"/>
      <c r="G150" s="76"/>
      <c r="H150" s="76"/>
      <c r="I150" s="76"/>
      <c r="J150" s="76"/>
      <c r="K150" s="76"/>
      <c r="L150" s="76"/>
      <c r="M150" s="85" t="str">
        <f>CALC_HAC!D253</f>
        <v/>
      </c>
      <c r="N150" s="76" t="str">
        <f>TEXTOS!$A$17</f>
        <v>kg CO2 eq.</v>
      </c>
      <c r="O150" s="81" t="e">
        <f>CALC_HAC!E253</f>
        <v>#VALUE!</v>
      </c>
    </row>
    <row r="151" spans="4:15" x14ac:dyDescent="0.35">
      <c r="D151" s="1">
        <f>CALC_HAC!B254</f>
        <v>12</v>
      </c>
      <c r="E151" s="76" t="str">
        <f>CALC_HAC!C254</f>
        <v/>
      </c>
      <c r="F151" s="76"/>
      <c r="G151" s="76"/>
      <c r="H151" s="76"/>
      <c r="I151" s="76"/>
      <c r="J151" s="76"/>
      <c r="K151" s="76"/>
      <c r="L151" s="76"/>
      <c r="M151" s="85" t="str">
        <f>CALC_HAC!D254</f>
        <v/>
      </c>
      <c r="N151" s="76" t="str">
        <f>TEXTOS!$A$17</f>
        <v>kg CO2 eq.</v>
      </c>
      <c r="O151" s="81" t="e">
        <f>CALC_HAC!E254</f>
        <v>#VALUE!</v>
      </c>
    </row>
    <row r="152" spans="4:15" x14ac:dyDescent="0.35">
      <c r="D152" s="1">
        <f>CALC_HAC!B255</f>
        <v>13</v>
      </c>
      <c r="E152" s="76" t="str">
        <f>CALC_HAC!C255</f>
        <v/>
      </c>
      <c r="F152" s="76"/>
      <c r="G152" s="76"/>
      <c r="H152" s="76"/>
      <c r="I152" s="76"/>
      <c r="J152" s="76"/>
      <c r="K152" s="76"/>
      <c r="L152" s="76"/>
      <c r="M152" s="85" t="str">
        <f>CALC_HAC!D255</f>
        <v/>
      </c>
      <c r="N152" s="76" t="str">
        <f>TEXTOS!$A$17</f>
        <v>kg CO2 eq.</v>
      </c>
      <c r="O152" s="81" t="e">
        <f>CALC_HAC!E255</f>
        <v>#VALUE!</v>
      </c>
    </row>
    <row r="153" spans="4:15" x14ac:dyDescent="0.35">
      <c r="D153" s="1">
        <f>CALC_HAC!B256</f>
        <v>14</v>
      </c>
      <c r="E153" s="76" t="str">
        <f>CALC_HAC!C256</f>
        <v/>
      </c>
      <c r="F153" s="76"/>
      <c r="G153" s="76"/>
      <c r="H153" s="76"/>
      <c r="I153" s="76"/>
      <c r="J153" s="76"/>
      <c r="K153" s="76"/>
      <c r="L153" s="76"/>
      <c r="M153" s="85" t="str">
        <f>CALC_HAC!D256</f>
        <v/>
      </c>
      <c r="N153" s="76" t="str">
        <f>TEXTOS!$A$17</f>
        <v>kg CO2 eq.</v>
      </c>
      <c r="O153" s="81" t="e">
        <f>CALC_HAC!E256</f>
        <v>#VALUE!</v>
      </c>
    </row>
    <row r="154" spans="4:15" x14ac:dyDescent="0.35">
      <c r="D154" s="1">
        <f>CALC_HAC!B257</f>
        <v>15</v>
      </c>
      <c r="E154" s="76" t="str">
        <f>CALC_HAC!C257</f>
        <v/>
      </c>
      <c r="F154" s="76"/>
      <c r="G154" s="76"/>
      <c r="H154" s="76"/>
      <c r="I154" s="76"/>
      <c r="J154" s="76"/>
      <c r="K154" s="76"/>
      <c r="L154" s="76"/>
      <c r="M154" s="85" t="str">
        <f>CALC_HAC!D257</f>
        <v/>
      </c>
      <c r="N154" s="76" t="str">
        <f>TEXTOS!$A$17</f>
        <v>kg CO2 eq.</v>
      </c>
      <c r="O154" s="81" t="e">
        <f>CALC_HAC!E257</f>
        <v>#VALUE!</v>
      </c>
    </row>
    <row r="155" spans="4:15" x14ac:dyDescent="0.35">
      <c r="D155" s="1">
        <f>CALC_HAC!B258</f>
        <v>16</v>
      </c>
      <c r="E155" s="76" t="str">
        <f>CALC_HAC!C258</f>
        <v/>
      </c>
      <c r="F155" s="76"/>
      <c r="G155" s="76"/>
      <c r="H155" s="76"/>
      <c r="I155" s="76"/>
      <c r="J155" s="76"/>
      <c r="K155" s="76"/>
      <c r="L155" s="76"/>
      <c r="M155" s="85" t="str">
        <f>CALC_HAC!D258</f>
        <v/>
      </c>
      <c r="N155" s="76" t="str">
        <f>TEXTOS!$A$17</f>
        <v>kg CO2 eq.</v>
      </c>
      <c r="O155" s="81" t="e">
        <f>CALC_HAC!E258</f>
        <v>#VALUE!</v>
      </c>
    </row>
    <row r="156" spans="4:15" x14ac:dyDescent="0.35">
      <c r="D156" s="1">
        <f>CALC_HAC!B259</f>
        <v>17</v>
      </c>
      <c r="E156" s="76" t="str">
        <f>CALC_HAC!C259</f>
        <v/>
      </c>
      <c r="F156" s="76"/>
      <c r="G156" s="76"/>
      <c r="H156" s="76"/>
      <c r="I156" s="76"/>
      <c r="J156" s="76"/>
      <c r="K156" s="76"/>
      <c r="L156" s="76"/>
      <c r="M156" s="85" t="str">
        <f>CALC_HAC!D259</f>
        <v/>
      </c>
      <c r="N156" s="76" t="str">
        <f>TEXTOS!$A$17</f>
        <v>kg CO2 eq.</v>
      </c>
      <c r="O156" s="81" t="e">
        <f>CALC_HAC!E259</f>
        <v>#VALUE!</v>
      </c>
    </row>
    <row r="157" spans="4:15" x14ac:dyDescent="0.35">
      <c r="D157" s="1">
        <f>CALC_HAC!B260</f>
        <v>18</v>
      </c>
      <c r="E157" s="76" t="str">
        <f>CALC_HAC!C260</f>
        <v/>
      </c>
      <c r="F157" s="76"/>
      <c r="G157" s="76"/>
      <c r="H157" s="76"/>
      <c r="I157" s="76"/>
      <c r="J157" s="76"/>
      <c r="K157" s="76"/>
      <c r="L157" s="76"/>
      <c r="M157" s="85" t="str">
        <f>CALC_HAC!D260</f>
        <v/>
      </c>
      <c r="N157" s="76" t="str">
        <f>TEXTOS!$A$17</f>
        <v>kg CO2 eq.</v>
      </c>
      <c r="O157" s="81" t="e">
        <f>CALC_HAC!E260</f>
        <v>#VALUE!</v>
      </c>
    </row>
    <row r="158" spans="4:15" x14ac:dyDescent="0.35">
      <c r="D158" s="1">
        <f>CALC_HAC!B261</f>
        <v>19</v>
      </c>
      <c r="E158" s="76" t="str">
        <f>CALC_HAC!C261</f>
        <v/>
      </c>
      <c r="F158" s="76"/>
      <c r="G158" s="76"/>
      <c r="H158" s="76"/>
      <c r="I158" s="76"/>
      <c r="J158" s="76"/>
      <c r="K158" s="76"/>
      <c r="L158" s="76"/>
      <c r="M158" s="85" t="str">
        <f>CALC_HAC!D261</f>
        <v/>
      </c>
      <c r="N158" s="76" t="str">
        <f>TEXTOS!$A$17</f>
        <v>kg CO2 eq.</v>
      </c>
      <c r="O158" s="81" t="e">
        <f>CALC_HAC!E261</f>
        <v>#VALUE!</v>
      </c>
    </row>
    <row r="159" spans="4:15" x14ac:dyDescent="0.35">
      <c r="D159" s="1">
        <f>CALC_HAC!B262</f>
        <v>20</v>
      </c>
      <c r="E159" s="76" t="str">
        <f>CALC_HAC!C262</f>
        <v/>
      </c>
      <c r="F159" s="76"/>
      <c r="G159" s="76"/>
      <c r="H159" s="76"/>
      <c r="I159" s="76"/>
      <c r="J159" s="76"/>
      <c r="K159" s="76"/>
      <c r="L159" s="76"/>
      <c r="M159" s="85" t="str">
        <f>CALC_HAC!D262</f>
        <v/>
      </c>
      <c r="N159" s="76" t="str">
        <f>TEXTOS!$A$17</f>
        <v>kg CO2 eq.</v>
      </c>
      <c r="O159" s="81" t="e">
        <f>CALC_HAC!E262</f>
        <v>#VALUE!</v>
      </c>
    </row>
    <row r="160" spans="4:15" x14ac:dyDescent="0.35">
      <c r="E160" s="76" t="str">
        <f>CALC_HAC!C263</f>
        <v>Altres</v>
      </c>
      <c r="F160" s="76"/>
      <c r="G160" s="76"/>
      <c r="H160" s="76"/>
      <c r="I160" s="76"/>
      <c r="J160" s="76"/>
      <c r="K160" s="76"/>
      <c r="L160" s="76"/>
      <c r="M160" s="85">
        <f>CALC_HAC!D263</f>
        <v>0</v>
      </c>
      <c r="N160" s="76" t="str">
        <f>TEXTOS!$A$17</f>
        <v>kg CO2 eq.</v>
      </c>
      <c r="O160" s="81" t="e">
        <f>CALC_HAC!E263</f>
        <v>#DIV/0!</v>
      </c>
    </row>
  </sheetData>
  <sheetProtection algorithmName="SHA-512" hashValue="gnqfdhtQqB9+qJFQIwzzpAkMzjoTikMbXAFKPBWUntQsTZX0HEFGUYEasPPqo/8P3rrR1Hnqx/Hp2lfp3Xs8aQ==" saltValue="ss4sxx9N1leZ+0mLMJ6GmQ==" spinCount="100000" sheet="1" objects="1" scenarios="1"/>
  <mergeCells count="6">
    <mergeCell ref="D6:I6"/>
    <mergeCell ref="D7:D8"/>
    <mergeCell ref="G7:G8"/>
    <mergeCell ref="E8:F8"/>
    <mergeCell ref="E39:M39"/>
    <mergeCell ref="K7:K8"/>
  </mergeCells>
  <hyperlinks>
    <hyperlink ref="E7" location="'1_GEN1'!A1" display="'1_GEN1'!A1" xr:uid="{00000000-0004-0000-0C00-000000000000}"/>
    <hyperlink ref="F7" location="'2_TRAS'!A1" display="'2_TRAS'!A1" xr:uid="{00000000-0004-0000-0C00-000001000000}"/>
    <hyperlink ref="E8:F8" location="HC_CAT!A1" display="HC_CAT!A1" xr:uid="{00000000-0004-0000-0C00-000002000000}"/>
    <hyperlink ref="G7:G8" location="'3_GEN2'!A1" display="'3_GEN2'!A1" xr:uid="{00000000-0004-0000-0C00-000003000000}"/>
    <hyperlink ref="H7" location="'4_SERV'!A1" display="'4_SERV'!A1" xr:uid="{00000000-0004-0000-0C00-000004000000}"/>
    <hyperlink ref="I7" location="HC_SERV!A1" display="HC_SERV!A1" xr:uid="{00000000-0004-0000-0C00-000005000000}"/>
    <hyperlink ref="H8" location="'5_PEçA'!A1" display="'5_PEçA'!A1" xr:uid="{00000000-0004-0000-0C00-000006000000}"/>
    <hyperlink ref="I8" location="HC_PEçA!A1" display="HC_PEçA!A1" xr:uid="{00000000-0004-0000-0C00-000007000000}"/>
    <hyperlink ref="D7:D8" location="INDEX!A1" display="INDEX!A1" xr:uid="{00000000-0004-0000-0C00-000008000000}"/>
  </hyperlinks>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111"/>
  <sheetViews>
    <sheetView showGridLines="0" topLeftCell="B2" workbookViewId="0">
      <selection activeCell="M4" sqref="M4"/>
    </sheetView>
  </sheetViews>
  <sheetFormatPr defaultColWidth="11.453125" defaultRowHeight="14.5" x14ac:dyDescent="0.35"/>
  <cols>
    <col min="1" max="1" width="2.7265625" style="1" hidden="1" customWidth="1"/>
    <col min="2" max="3" width="2.7265625" style="1" customWidth="1"/>
    <col min="4" max="15" width="12.7265625" style="1" customWidth="1"/>
    <col min="16" max="16" width="2.7265625" style="1" customWidth="1"/>
    <col min="17" max="16384" width="11.453125" style="1"/>
  </cols>
  <sheetData>
    <row r="1" spans="1:16" hidden="1" x14ac:dyDescent="0.35">
      <c r="A1" s="72" t="str">
        <f ca="1">MID(CELL("nombrearchivo",A1),FIND("]",CELL("nombrearchivo",A1))+1,LEN(CELL("nombrearchivo",A1))-FIND("]",CELL("nombrearchivo",A1)))</f>
        <v>HC_SERV</v>
      </c>
    </row>
    <row r="2" spans="1:16" x14ac:dyDescent="0.35">
      <c r="A2" s="3"/>
    </row>
    <row r="3" spans="1:16" ht="23.5" x14ac:dyDescent="0.35">
      <c r="A3" s="3"/>
      <c r="C3" s="59"/>
      <c r="D3" s="97" t="str">
        <f>TEXTOS!A24</f>
        <v>EINA DE PETJADA DE CARBONI PER A CATs</v>
      </c>
      <c r="E3" s="59"/>
      <c r="F3" s="59"/>
      <c r="G3" s="59"/>
      <c r="H3" s="59"/>
      <c r="I3" s="59"/>
      <c r="J3" s="59"/>
      <c r="K3" s="59"/>
      <c r="L3" s="59" t="s">
        <v>1082</v>
      </c>
      <c r="M3" s="59"/>
      <c r="N3" s="59"/>
      <c r="O3" s="59"/>
      <c r="P3" s="59"/>
    </row>
    <row r="4" spans="1:16" ht="18.5" x14ac:dyDescent="0.35">
      <c r="A4" s="3"/>
      <c r="C4" s="59"/>
      <c r="D4" s="64" t="str">
        <f>TEXTOS!BJ9</f>
        <v>HC SERVEI</v>
      </c>
      <c r="E4" s="59"/>
      <c r="F4" s="64" t="str">
        <f>VLOOKUP(D4,T_MENU,2,0)</f>
        <v>Resultats de Petjada de Carboni del servei de tractament</v>
      </c>
      <c r="G4" s="59"/>
      <c r="H4" s="59"/>
      <c r="I4" s="59"/>
      <c r="J4" s="59"/>
      <c r="K4" s="66"/>
      <c r="L4" s="59"/>
      <c r="M4" s="59" t="s">
        <v>1083</v>
      </c>
      <c r="N4" s="59"/>
      <c r="O4" s="59"/>
      <c r="P4" s="59"/>
    </row>
    <row r="5" spans="1:16" ht="5.15" customHeight="1" x14ac:dyDescent="0.35">
      <c r="A5" s="3"/>
      <c r="C5" s="59"/>
      <c r="D5" s="59"/>
      <c r="E5" s="59"/>
      <c r="F5" s="59"/>
      <c r="G5" s="59"/>
      <c r="H5" s="59"/>
      <c r="I5" s="59"/>
      <c r="J5" s="59"/>
      <c r="K5" s="59"/>
      <c r="L5" s="59"/>
      <c r="M5" s="59"/>
      <c r="N5" s="59"/>
      <c r="O5" s="59"/>
      <c r="P5" s="59"/>
    </row>
    <row r="6" spans="1:16" ht="15" customHeight="1" x14ac:dyDescent="0.35">
      <c r="A6" s="3"/>
      <c r="C6" s="59"/>
      <c r="D6" s="141" t="str">
        <f>TEXTOS!$A$26</f>
        <v>ESTRUCTURA DE PESTANYES</v>
      </c>
      <c r="E6" s="141"/>
      <c r="F6" s="141"/>
      <c r="G6" s="141"/>
      <c r="H6" s="141"/>
      <c r="I6" s="141"/>
      <c r="J6" s="59"/>
      <c r="K6" s="95" t="str">
        <f>TEXTOS!$A$29</f>
        <v>ANY DE CÀLCUL</v>
      </c>
      <c r="L6" s="59"/>
      <c r="M6" s="59"/>
      <c r="N6" s="59"/>
      <c r="O6" s="59"/>
      <c r="P6" s="59"/>
    </row>
    <row r="7" spans="1:16" x14ac:dyDescent="0.35">
      <c r="A7" s="3"/>
      <c r="C7" s="59"/>
      <c r="D7" s="143" t="str">
        <f>TEXTOS!$BJ$2</f>
        <v>Índex</v>
      </c>
      <c r="E7" s="89" t="str">
        <f>TEXTOS!$BJ$3</f>
        <v>1. General1</v>
      </c>
      <c r="F7" s="89" t="str">
        <f>TEXTOS!$BJ$4</f>
        <v>2. Transport</v>
      </c>
      <c r="G7" s="143" t="str">
        <f>TEXTOS!$BJ$5</f>
        <v>3. General2</v>
      </c>
      <c r="H7" s="89" t="str">
        <f>TEXTOS!$BJ$6</f>
        <v>4. Servei</v>
      </c>
      <c r="I7" s="88" t="str">
        <f>TEXTOS!$BJ$9</f>
        <v>HC SERVEI</v>
      </c>
      <c r="J7" s="59"/>
      <c r="K7" s="177" t="str">
        <f>IF(INDEX!$E$13=0,"",INDEX!$E$13)</f>
        <v/>
      </c>
      <c r="L7" s="59"/>
      <c r="M7" s="59"/>
      <c r="N7" s="59"/>
      <c r="O7" s="59"/>
      <c r="P7" s="59"/>
    </row>
    <row r="8" spans="1:16" x14ac:dyDescent="0.35">
      <c r="A8" s="3"/>
      <c r="C8" s="59"/>
      <c r="D8" s="143"/>
      <c r="E8" s="143" t="str">
        <f>TEXTOS!$BJ$8</f>
        <v>HC CAT</v>
      </c>
      <c r="F8" s="143"/>
      <c r="G8" s="143"/>
      <c r="H8" s="89" t="str">
        <f>TEXTOS!$BJ$7</f>
        <v>5. Peça</v>
      </c>
      <c r="I8" s="89" t="str">
        <f>TEXTOS!$BJ$10</f>
        <v>HC PEÇA</v>
      </c>
      <c r="J8" s="59"/>
      <c r="K8" s="177"/>
      <c r="L8" s="59"/>
      <c r="M8" s="59"/>
      <c r="N8" s="59"/>
      <c r="O8" s="59"/>
      <c r="P8" s="59"/>
    </row>
    <row r="9" spans="1:16" x14ac:dyDescent="0.35">
      <c r="A9" s="3"/>
      <c r="C9" s="59"/>
      <c r="D9" s="59"/>
      <c r="E9" s="59"/>
      <c r="F9" s="59"/>
      <c r="G9" s="59"/>
      <c r="H9" s="59"/>
      <c r="I9" s="59"/>
      <c r="J9" s="59"/>
      <c r="K9" s="59"/>
      <c r="L9" s="59"/>
      <c r="M9" s="59"/>
      <c r="N9" s="59"/>
      <c r="O9" s="59"/>
      <c r="P9" s="59"/>
    </row>
    <row r="11" spans="1:16" ht="21" x14ac:dyDescent="0.35">
      <c r="D11" s="105" t="s">
        <v>880</v>
      </c>
      <c r="E11" s="10"/>
      <c r="F11" s="10"/>
      <c r="G11" s="10"/>
      <c r="H11" s="10"/>
      <c r="I11" s="10"/>
    </row>
    <row r="12" spans="1:16" x14ac:dyDescent="0.35">
      <c r="D12" s="10"/>
      <c r="E12" s="10"/>
      <c r="F12" s="10"/>
      <c r="G12" s="10"/>
      <c r="H12" s="10"/>
      <c r="I12" s="10"/>
    </row>
    <row r="13" spans="1:16" x14ac:dyDescent="0.35">
      <c r="D13" s="10"/>
      <c r="E13" s="101" t="s">
        <v>881</v>
      </c>
      <c r="F13" s="101"/>
      <c r="G13" s="101" t="str">
        <f>IF('4_SERV'!H12=0,"",'4_SERV'!H12)</f>
        <v>VFU</v>
      </c>
      <c r="H13" s="101"/>
      <c r="I13" s="10"/>
    </row>
    <row r="14" spans="1:16" x14ac:dyDescent="0.35">
      <c r="D14" s="10" t="str">
        <f>IF('5_PEÇA'!E23=0,"",'5_PEÇA'!E23)</f>
        <v/>
      </c>
      <c r="E14" s="101" t="s">
        <v>864</v>
      </c>
      <c r="F14" s="101"/>
      <c r="G14" s="134" t="str">
        <f>IF('4_SERV'!G19=0,"",'4_SERV'!G19)</f>
        <v/>
      </c>
      <c r="H14" s="101" t="s">
        <v>5</v>
      </c>
      <c r="I14" s="10"/>
    </row>
    <row r="15" spans="1:16" x14ac:dyDescent="0.35">
      <c r="D15" s="10" t="str">
        <f>IF('5_PEÇA'!E24=0,"",'5_PEÇA'!E24)</f>
        <v/>
      </c>
      <c r="E15" s="101" t="s">
        <v>882</v>
      </c>
      <c r="F15" s="101"/>
      <c r="G15" s="101" t="str">
        <f>IF('4_SERV'!G20=0,"",'4_SERV'!G20)</f>
        <v/>
      </c>
      <c r="H15" s="101"/>
      <c r="I15" s="10"/>
    </row>
    <row r="16" spans="1:16" x14ac:dyDescent="0.35">
      <c r="D16" s="10"/>
      <c r="E16" s="101" t="s">
        <v>866</v>
      </c>
      <c r="F16" s="101"/>
      <c r="G16" s="101" t="str">
        <f>IF('4_SERV'!H24=0,"",'4_SERV'!H24)</f>
        <v/>
      </c>
      <c r="H16" s="101"/>
      <c r="I16" s="10"/>
    </row>
    <row r="17" spans="4:9" x14ac:dyDescent="0.35">
      <c r="D17" s="10"/>
      <c r="E17" s="101" t="str">
        <f>IF('4_SERV'!E26=0,"",'4_SERV'!E26)</f>
        <v/>
      </c>
      <c r="F17" s="101"/>
      <c r="G17" s="101" t="str">
        <f>IF('4_SERV'!H26=0,"",'4_SERV'!H26)</f>
        <v/>
      </c>
      <c r="H17" s="101"/>
      <c r="I17" s="10"/>
    </row>
    <row r="18" spans="4:9" x14ac:dyDescent="0.35">
      <c r="D18" s="10"/>
      <c r="E18" s="101" t="str">
        <f>IF('4_SERV'!E28=0,"",'4_SERV'!E28)</f>
        <v/>
      </c>
      <c r="F18" s="101"/>
      <c r="G18" s="101" t="str">
        <f>IF('4_SERV'!H28=0,"",'4_SERV'!H28)</f>
        <v/>
      </c>
      <c r="H18" s="101"/>
      <c r="I18" s="10"/>
    </row>
    <row r="19" spans="4:9" x14ac:dyDescent="0.35">
      <c r="D19" s="10"/>
      <c r="E19" s="101" t="s">
        <v>867</v>
      </c>
      <c r="F19" s="101"/>
      <c r="G19" s="101" t="str">
        <f>IF('4_SERV'!F31=0,"",'4_SERV'!F31)</f>
        <v/>
      </c>
      <c r="H19" s="101" t="s">
        <v>868</v>
      </c>
      <c r="I19" s="10"/>
    </row>
    <row r="20" spans="4:9" x14ac:dyDescent="0.35">
      <c r="D20" s="10"/>
      <c r="E20" s="101" t="s">
        <v>883</v>
      </c>
      <c r="F20" s="101"/>
      <c r="G20" s="101" t="str">
        <f>IF('4_SERV'!F33=0,"",'4_SERV'!F33)</f>
        <v/>
      </c>
      <c r="H20" s="101"/>
      <c r="I20" s="10"/>
    </row>
    <row r="21" spans="4:9" x14ac:dyDescent="0.35">
      <c r="D21" s="10"/>
      <c r="E21" s="10"/>
      <c r="F21" s="10"/>
      <c r="G21" s="10"/>
      <c r="H21" s="10"/>
      <c r="I21" s="10"/>
    </row>
    <row r="22" spans="4:9" ht="21" x14ac:dyDescent="0.35">
      <c r="D22" s="105" t="s">
        <v>884</v>
      </c>
      <c r="E22" s="10"/>
      <c r="F22" s="10"/>
      <c r="G22" s="10"/>
      <c r="H22" s="10"/>
      <c r="I22" s="10"/>
    </row>
    <row r="23" spans="4:9" x14ac:dyDescent="0.35">
      <c r="D23" s="10"/>
      <c r="E23" s="10"/>
      <c r="F23" s="10"/>
      <c r="G23" s="10"/>
      <c r="H23" s="10"/>
      <c r="I23" s="10"/>
    </row>
    <row r="24" spans="4:9" x14ac:dyDescent="0.35">
      <c r="D24" s="101" t="str">
        <f>CALC_HC_SERV!M188</f>
        <v>Extracció i producció de Mat. Auxiliars</v>
      </c>
      <c r="E24" s="101"/>
      <c r="F24" s="101"/>
      <c r="G24" s="101"/>
      <c r="H24" s="135" t="str">
        <f>IFERROR(CALC_HC_SERV!J188,"-")</f>
        <v>-</v>
      </c>
      <c r="I24" s="101" t="str">
        <f>TEXTOS!$A$17</f>
        <v>kg CO2 eq.</v>
      </c>
    </row>
    <row r="25" spans="4:9" x14ac:dyDescent="0.35">
      <c r="D25" s="101" t="str">
        <f>CALC_HC_SERV!M189</f>
        <v>Transports Aigües Amunt (Mat. Aux., Energia i Vehicles)</v>
      </c>
      <c r="E25" s="101"/>
      <c r="F25" s="101"/>
      <c r="G25" s="101"/>
      <c r="H25" s="135" t="str">
        <f>IFERROR(CALC_HC_SERV!J189,"-")</f>
        <v>-</v>
      </c>
      <c r="I25" s="101" t="str">
        <f>TEXTOS!$A$17</f>
        <v>kg CO2 eq.</v>
      </c>
    </row>
    <row r="26" spans="4:9" x14ac:dyDescent="0.35">
      <c r="D26" s="101" t="str">
        <f>CALC_HC_SERV!M190</f>
        <v>Producció</v>
      </c>
      <c r="E26" s="101"/>
      <c r="F26" s="101"/>
      <c r="G26" s="101"/>
      <c r="H26" s="135" t="str">
        <f>IFERROR(CALC_HC_SERV!J190,"-")</f>
        <v>-</v>
      </c>
      <c r="I26" s="101" t="str">
        <f>TEXTOS!$A$17</f>
        <v>kg CO2 eq.</v>
      </c>
    </row>
    <row r="27" spans="4:9" x14ac:dyDescent="0.35">
      <c r="D27" s="103" t="str">
        <f>TEXTOS!$A$21</f>
        <v>TOTAL</v>
      </c>
      <c r="E27" s="103"/>
      <c r="F27" s="103"/>
      <c r="G27" s="103"/>
      <c r="H27" s="136">
        <f>SUM(H24:H26)</f>
        <v>0</v>
      </c>
      <c r="I27" s="103" t="str">
        <f>TEXTOS!$A$17</f>
        <v>kg CO2 eq.</v>
      </c>
    </row>
    <row r="31" spans="4:9" x14ac:dyDescent="0.35">
      <c r="G31" s="39"/>
    </row>
    <row r="32" spans="4:9" x14ac:dyDescent="0.35">
      <c r="G32" s="39"/>
    </row>
    <row r="33" spans="4:10" x14ac:dyDescent="0.35">
      <c r="G33" s="39"/>
    </row>
    <row r="34" spans="4:10" x14ac:dyDescent="0.35">
      <c r="G34" s="39"/>
    </row>
    <row r="38" spans="4:10" x14ac:dyDescent="0.35">
      <c r="D38" s="3"/>
    </row>
    <row r="39" spans="4:10" ht="21" x14ac:dyDescent="0.35">
      <c r="D39" s="105" t="s">
        <v>885</v>
      </c>
      <c r="E39" s="10"/>
      <c r="F39" s="10"/>
      <c r="G39" s="10"/>
      <c r="H39" s="10"/>
    </row>
    <row r="41" spans="4:10" x14ac:dyDescent="0.35">
      <c r="E41" s="76" t="str">
        <f>CALC_HC_SERV!B196</f>
        <v>Electricitat</v>
      </c>
      <c r="F41" s="76"/>
      <c r="G41" s="76"/>
      <c r="H41" s="76"/>
      <c r="I41" s="82" t="str">
        <f>IFERROR(CALC_HC_SERV!J196,"-")</f>
        <v>-</v>
      </c>
      <c r="J41" s="76" t="str">
        <f>TEXTOS!$A$17</f>
        <v>kg CO2 eq.</v>
      </c>
    </row>
    <row r="42" spans="4:10" x14ac:dyDescent="0.35">
      <c r="E42" s="76" t="str">
        <f>CALC_HC_SERV!B197</f>
        <v>Consum d'energia</v>
      </c>
      <c r="F42" s="76"/>
      <c r="G42" s="76"/>
      <c r="H42" s="76"/>
      <c r="I42" s="82" t="str">
        <f>IFERROR(CALC_HC_SERV!J197,"-")</f>
        <v>-</v>
      </c>
      <c r="J42" s="76" t="str">
        <f>TEXTOS!$A$17</f>
        <v>kg CO2 eq.</v>
      </c>
    </row>
    <row r="43" spans="4:10" x14ac:dyDescent="0.35">
      <c r="E43" s="76" t="str">
        <f>CALC_HC_SERV!B198</f>
        <v>Emissions de combustió d'energia</v>
      </c>
      <c r="F43" s="76"/>
      <c r="G43" s="76"/>
      <c r="H43" s="76"/>
      <c r="I43" s="82" t="str">
        <f>IFERROR(CALC_HC_SERV!J198,"-")</f>
        <v>-</v>
      </c>
      <c r="J43" s="76" t="str">
        <f>TEXTOS!$A$17</f>
        <v>kg CO2 eq.</v>
      </c>
    </row>
    <row r="44" spans="4:10" x14ac:dyDescent="0.35">
      <c r="E44" s="76" t="str">
        <f>CALC_HC_SERV!B199</f>
        <v>Aigua</v>
      </c>
      <c r="F44" s="76"/>
      <c r="G44" s="76"/>
      <c r="H44" s="76"/>
      <c r="I44" s="82" t="str">
        <f>IFERROR(CALC_HC_SERV!J199,"-")</f>
        <v>-</v>
      </c>
      <c r="J44" s="76" t="str">
        <f>TEXTOS!$A$17</f>
        <v>kg CO2 eq.</v>
      </c>
    </row>
    <row r="45" spans="4:10" x14ac:dyDescent="0.35">
      <c r="E45" s="76" t="str">
        <f>CALC_HC_SERV!B200</f>
        <v>Consumibles i materials auxiliars</v>
      </c>
      <c r="F45" s="76"/>
      <c r="G45" s="76"/>
      <c r="H45" s="76"/>
      <c r="I45" s="82" t="str">
        <f>IFERROR(CALC_HC_SERV!J200,"-")</f>
        <v>-</v>
      </c>
      <c r="J45" s="76" t="str">
        <f>TEXTOS!$A$17</f>
        <v>kg CO2 eq.</v>
      </c>
    </row>
    <row r="46" spans="4:10" x14ac:dyDescent="0.35">
      <c r="E46" s="76" t="str">
        <f>CALC_HC_SERV!B201</f>
        <v>Consum de refrigerants</v>
      </c>
      <c r="F46" s="76"/>
      <c r="G46" s="76"/>
      <c r="H46" s="76"/>
      <c r="I46" s="82" t="str">
        <f>IFERROR(CALC_HC_SERV!J201,"-")</f>
        <v>-</v>
      </c>
      <c r="J46" s="76" t="str">
        <f>TEXTOS!$A$17</f>
        <v>kg CO2 eq.</v>
      </c>
    </row>
    <row r="47" spans="4:10" x14ac:dyDescent="0.35">
      <c r="E47" s="76" t="str">
        <f>CALC_HC_SERV!B202</f>
        <v>Emissions de refrigerants</v>
      </c>
      <c r="F47" s="76"/>
      <c r="G47" s="76"/>
      <c r="H47" s="76"/>
      <c r="I47" s="82" t="str">
        <f>IFERROR(CALC_HC_SERV!J202,"-")</f>
        <v>-</v>
      </c>
      <c r="J47" s="76" t="str">
        <f>TEXTOS!$A$17</f>
        <v>kg CO2 eq.</v>
      </c>
    </row>
    <row r="48" spans="4:10" x14ac:dyDescent="0.35">
      <c r="E48" s="76" t="str">
        <f>CALC_HC_SERV!B203</f>
        <v>Residus perillosos</v>
      </c>
      <c r="F48" s="76"/>
      <c r="G48" s="76"/>
      <c r="H48" s="76"/>
      <c r="I48" s="82" t="str">
        <f>IFERROR(CALC_HC_SERV!J203,"-")</f>
        <v>-</v>
      </c>
      <c r="J48" s="76" t="str">
        <f>TEXTOS!$A$17</f>
        <v>kg CO2 eq.</v>
      </c>
    </row>
    <row r="49" spans="5:10" x14ac:dyDescent="0.35">
      <c r="E49" s="76" t="str">
        <f>CALC_HC_SERV!B204</f>
        <v>Residus no perillosos</v>
      </c>
      <c r="F49" s="76"/>
      <c r="G49" s="76"/>
      <c r="H49" s="76"/>
      <c r="I49" s="82" t="str">
        <f>IFERROR(CALC_HC_SERV!J204,"-")</f>
        <v>-</v>
      </c>
      <c r="J49" s="76" t="str">
        <f>TEXTOS!$A$17</f>
        <v>kg CO2 eq.</v>
      </c>
    </row>
    <row r="50" spans="5:10" x14ac:dyDescent="0.35">
      <c r="E50" s="76" t="str">
        <f>CALC_HC_SERV!B205</f>
        <v>Aigües residuals</v>
      </c>
      <c r="F50" s="76"/>
      <c r="G50" s="76"/>
      <c r="H50" s="76"/>
      <c r="I50" s="82" t="str">
        <f>IFERROR(CALC_HC_SERV!J205,"-")</f>
        <v>-</v>
      </c>
      <c r="J50" s="76" t="str">
        <f>TEXTOS!$A$17</f>
        <v>kg CO2 eq.</v>
      </c>
    </row>
    <row r="51" spans="5:10" x14ac:dyDescent="0.35">
      <c r="E51" s="76" t="str">
        <f>CALC_HC_SERV!B206</f>
        <v>Transport de vehicles</v>
      </c>
      <c r="F51" s="76"/>
      <c r="G51" s="76"/>
      <c r="H51" s="76"/>
      <c r="I51" s="82" t="str">
        <f>IFERROR(CALC_HC_SERV!J206,"-")</f>
        <v>-</v>
      </c>
      <c r="J51" s="76" t="str">
        <f>TEXTOS!$A$17</f>
        <v>kg CO2 eq.</v>
      </c>
    </row>
    <row r="52" spans="5:10" x14ac:dyDescent="0.35">
      <c r="E52" s="76" t="str">
        <f>CALC_HC_SERV!B207</f>
        <v>Transport de consumibles i materials auxiliars</v>
      </c>
      <c r="F52" s="76"/>
      <c r="G52" s="76"/>
      <c r="H52" s="76"/>
      <c r="I52" s="82" t="str">
        <f>IFERROR(CALC_HC_SERV!J207,"-")</f>
        <v>-</v>
      </c>
      <c r="J52" s="76" t="str">
        <f>TEXTOS!$A$17</f>
        <v>kg CO2 eq.</v>
      </c>
    </row>
    <row r="53" spans="5:10" x14ac:dyDescent="0.35">
      <c r="E53" s="76" t="str">
        <f>CALC_HC_SERV!B208</f>
        <v>Transport d'energia</v>
      </c>
      <c r="F53" s="76"/>
      <c r="G53" s="76"/>
      <c r="H53" s="76"/>
      <c r="I53" s="82" t="str">
        <f>IFERROR(CALC_HC_SERV!J208,"-")</f>
        <v>-</v>
      </c>
      <c r="J53" s="76" t="str">
        <f>TEXTOS!$A$17</f>
        <v>kg CO2 eq.</v>
      </c>
    </row>
    <row r="54" spans="5:10" x14ac:dyDescent="0.35">
      <c r="E54" s="76" t="str">
        <f>CALC_HC_SERV!B209</f>
        <v>Transport de refrigerants</v>
      </c>
      <c r="F54" s="76"/>
      <c r="G54" s="76"/>
      <c r="H54" s="76"/>
      <c r="I54" s="82" t="str">
        <f>IFERROR(CALC_HC_SERV!J209,"-")</f>
        <v>-</v>
      </c>
      <c r="J54" s="76" t="str">
        <f>TEXTOS!$A$17</f>
        <v>kg CO2 eq.</v>
      </c>
    </row>
    <row r="55" spans="5:10" x14ac:dyDescent="0.35">
      <c r="E55" s="76" t="str">
        <f>CALC_HC_SERV!B210</f>
        <v>Transport de residus perillosos</v>
      </c>
      <c r="F55" s="76"/>
      <c r="G55" s="76"/>
      <c r="H55" s="76"/>
      <c r="I55" s="82" t="str">
        <f>IFERROR(CALC_HC_SERV!J210,"-")</f>
        <v>-</v>
      </c>
      <c r="J55" s="76" t="str">
        <f>TEXTOS!$A$17</f>
        <v>kg CO2 eq.</v>
      </c>
    </row>
    <row r="56" spans="5:10" x14ac:dyDescent="0.35">
      <c r="E56" s="76" t="str">
        <f>CALC_HC_SERV!B211</f>
        <v>Transport de residus no perillosos</v>
      </c>
      <c r="F56" s="76"/>
      <c r="G56" s="76"/>
      <c r="H56" s="76"/>
      <c r="I56" s="82" t="str">
        <f>IFERROR(CALC_HC_SERV!J211,"-")</f>
        <v>-</v>
      </c>
      <c r="J56" s="76" t="str">
        <f>TEXTOS!$A$17</f>
        <v>kg CO2 eq.</v>
      </c>
    </row>
    <row r="57" spans="5:10" x14ac:dyDescent="0.35">
      <c r="E57" s="83" t="str">
        <f>TEXTOS!$A$21</f>
        <v>TOTAL</v>
      </c>
      <c r="F57" s="83"/>
      <c r="G57" s="83"/>
      <c r="H57" s="83"/>
      <c r="I57" s="84">
        <f>SUM(I41:I56)</f>
        <v>0</v>
      </c>
      <c r="J57" s="83" t="str">
        <f>TEXTOS!$A$17</f>
        <v>kg CO2 eq.</v>
      </c>
    </row>
    <row r="60" spans="5:10" x14ac:dyDescent="0.35">
      <c r="E60" s="21" t="s">
        <v>716</v>
      </c>
      <c r="F60" s="21" t="str">
        <f>TEXTOS!$BH$2</f>
        <v>Extracció i producció de Mat. Auxiliars</v>
      </c>
      <c r="G60" s="21" t="str">
        <f>TEXTOS!$BH$3</f>
        <v>Transports Aigües Amunt (Mat. Aux., Energia i Vehicles)</v>
      </c>
      <c r="H60" s="21" t="str">
        <f>TEXTOS!$BH$4</f>
        <v>Producció</v>
      </c>
    </row>
    <row r="61" spans="5:10" x14ac:dyDescent="0.35">
      <c r="E61" s="21" t="str">
        <f>CALC_HC_SERV!O196</f>
        <v>Electricitat</v>
      </c>
      <c r="F61" s="62" t="str">
        <f>CALC_HC_SERV!P196</f>
        <v/>
      </c>
      <c r="G61" s="62" t="str">
        <f>CALC_HC_SERV!Q196</f>
        <v/>
      </c>
      <c r="H61" s="62" t="e">
        <f>CALC_HC_SERV!R196</f>
        <v>#DIV/0!</v>
      </c>
    </row>
    <row r="62" spans="5:10" x14ac:dyDescent="0.35">
      <c r="E62" s="21" t="str">
        <f>CALC_HC_SERV!O197</f>
        <v>Consum d'energia</v>
      </c>
      <c r="F62" s="62" t="str">
        <f>CALC_HC_SERV!P197</f>
        <v/>
      </c>
      <c r="G62" s="62" t="str">
        <f>CALC_HC_SERV!Q197</f>
        <v/>
      </c>
      <c r="H62" s="62" t="e">
        <f>CALC_HC_SERV!R197</f>
        <v>#DIV/0!</v>
      </c>
    </row>
    <row r="63" spans="5:10" x14ac:dyDescent="0.35">
      <c r="E63" s="21" t="str">
        <f>CALC_HC_SERV!O198</f>
        <v>Emissions de combustió d'energia</v>
      </c>
      <c r="F63" s="62" t="str">
        <f>CALC_HC_SERV!P198</f>
        <v/>
      </c>
      <c r="G63" s="62" t="str">
        <f>CALC_HC_SERV!Q198</f>
        <v/>
      </c>
      <c r="H63" s="62" t="e">
        <f>CALC_HC_SERV!R198</f>
        <v>#DIV/0!</v>
      </c>
    </row>
    <row r="64" spans="5:10" x14ac:dyDescent="0.35">
      <c r="E64" s="21" t="str">
        <f>CALC_HC_SERV!O199</f>
        <v>Aigua</v>
      </c>
      <c r="F64" s="62" t="e">
        <f>CALC_HC_SERV!P199</f>
        <v>#DIV/0!</v>
      </c>
      <c r="G64" s="62" t="str">
        <f>CALC_HC_SERV!Q199</f>
        <v/>
      </c>
      <c r="H64" s="62" t="str">
        <f>CALC_HC_SERV!R199</f>
        <v/>
      </c>
    </row>
    <row r="65" spans="5:8" x14ac:dyDescent="0.35">
      <c r="E65" s="21" t="str">
        <f>CALC_HC_SERV!O200</f>
        <v>Consumibles i materials auxiliars</v>
      </c>
      <c r="F65" s="62" t="e">
        <f>CALC_HC_SERV!P200</f>
        <v>#DIV/0!</v>
      </c>
      <c r="G65" s="62" t="str">
        <f>CALC_HC_SERV!Q200</f>
        <v/>
      </c>
      <c r="H65" s="62" t="str">
        <f>CALC_HC_SERV!R200</f>
        <v/>
      </c>
    </row>
    <row r="66" spans="5:8" x14ac:dyDescent="0.35">
      <c r="E66" s="21" t="str">
        <f>CALC_HC_SERV!O201</f>
        <v>Consum de refrigerants</v>
      </c>
      <c r="F66" s="62" t="e">
        <f>CALC_HC_SERV!P201</f>
        <v>#DIV/0!</v>
      </c>
      <c r="G66" s="62" t="str">
        <f>CALC_HC_SERV!Q201</f>
        <v/>
      </c>
      <c r="H66" s="62" t="str">
        <f>CALC_HC_SERV!R201</f>
        <v/>
      </c>
    </row>
    <row r="67" spans="5:8" x14ac:dyDescent="0.35">
      <c r="E67" s="21" t="str">
        <f>CALC_HC_SERV!O202</f>
        <v>Emissions de refrigerants</v>
      </c>
      <c r="F67" s="62" t="str">
        <f>CALC_HC_SERV!P202</f>
        <v/>
      </c>
      <c r="G67" s="62" t="str">
        <f>CALC_HC_SERV!Q202</f>
        <v/>
      </c>
      <c r="H67" s="62" t="e">
        <f>CALC_HC_SERV!R202</f>
        <v>#DIV/0!</v>
      </c>
    </row>
    <row r="68" spans="5:8" x14ac:dyDescent="0.35">
      <c r="E68" s="21" t="str">
        <f>CALC_HC_SERV!O203</f>
        <v>Residus perillosos</v>
      </c>
      <c r="F68" s="62" t="str">
        <f>CALC_HC_SERV!P203</f>
        <v/>
      </c>
      <c r="G68" s="62" t="str">
        <f>CALC_HC_SERV!Q203</f>
        <v/>
      </c>
      <c r="H68" s="62" t="e">
        <f>CALC_HC_SERV!R203</f>
        <v>#DIV/0!</v>
      </c>
    </row>
    <row r="69" spans="5:8" x14ac:dyDescent="0.35">
      <c r="E69" s="21" t="str">
        <f>CALC_HC_SERV!O204</f>
        <v>Residus no perillosos</v>
      </c>
      <c r="F69" s="62" t="str">
        <f>CALC_HC_SERV!P204</f>
        <v/>
      </c>
      <c r="G69" s="62" t="str">
        <f>CALC_HC_SERV!Q204</f>
        <v/>
      </c>
      <c r="H69" s="62" t="e">
        <f>CALC_HC_SERV!R204</f>
        <v>#DIV/0!</v>
      </c>
    </row>
    <row r="70" spans="5:8" x14ac:dyDescent="0.35">
      <c r="E70" s="21" t="str">
        <f>CALC_HC_SERV!O205</f>
        <v>Aigües residuals</v>
      </c>
      <c r="F70" s="62" t="str">
        <f>CALC_HC_SERV!P205</f>
        <v/>
      </c>
      <c r="G70" s="62" t="str">
        <f>CALC_HC_SERV!Q205</f>
        <v/>
      </c>
      <c r="H70" s="62" t="e">
        <f>CALC_HC_SERV!R205</f>
        <v>#DIV/0!</v>
      </c>
    </row>
    <row r="71" spans="5:8" x14ac:dyDescent="0.35">
      <c r="E71" s="21" t="str">
        <f>CALC_HC_SERV!O206</f>
        <v>Transport de vehicles</v>
      </c>
      <c r="F71" s="62" t="str">
        <f>CALC_HC_SERV!P206</f>
        <v/>
      </c>
      <c r="G71" s="62" t="e">
        <f>CALC_HC_SERV!Q206</f>
        <v>#DIV/0!</v>
      </c>
      <c r="H71" s="62" t="str">
        <f>CALC_HC_SERV!R206</f>
        <v/>
      </c>
    </row>
    <row r="72" spans="5:8" x14ac:dyDescent="0.35">
      <c r="E72" s="21" t="str">
        <f>CALC_HC_SERV!O207</f>
        <v>Transport de consumibles i materials auxiliars</v>
      </c>
      <c r="F72" s="62" t="str">
        <f>CALC_HC_SERV!P207</f>
        <v/>
      </c>
      <c r="G72" s="62" t="e">
        <f>CALC_HC_SERV!Q207</f>
        <v>#DIV/0!</v>
      </c>
      <c r="H72" s="62" t="str">
        <f>CALC_HC_SERV!R207</f>
        <v/>
      </c>
    </row>
    <row r="73" spans="5:8" x14ac:dyDescent="0.35">
      <c r="E73" s="21" t="str">
        <f>CALC_HC_SERV!O208</f>
        <v>Transport d'energia</v>
      </c>
      <c r="F73" s="62" t="str">
        <f>CALC_HC_SERV!P208</f>
        <v/>
      </c>
      <c r="G73" s="62" t="e">
        <f>CALC_HC_SERV!Q208</f>
        <v>#DIV/0!</v>
      </c>
      <c r="H73" s="62" t="str">
        <f>CALC_HC_SERV!R208</f>
        <v/>
      </c>
    </row>
    <row r="74" spans="5:8" x14ac:dyDescent="0.35">
      <c r="E74" s="21" t="str">
        <f>CALC_HC_SERV!O209</f>
        <v>Transport de refrigerants</v>
      </c>
      <c r="F74" s="62" t="str">
        <f>CALC_HC_SERV!P209</f>
        <v/>
      </c>
      <c r="G74" s="62" t="e">
        <f>CALC_HC_SERV!Q209</f>
        <v>#DIV/0!</v>
      </c>
      <c r="H74" s="62" t="str">
        <f>CALC_HC_SERV!R209</f>
        <v/>
      </c>
    </row>
    <row r="75" spans="5:8" x14ac:dyDescent="0.35">
      <c r="E75" s="21" t="str">
        <f>CALC_HC_SERV!O210</f>
        <v>Transport de residus perillosos</v>
      </c>
      <c r="F75" s="62" t="str">
        <f>CALC_HC_SERV!P210</f>
        <v/>
      </c>
      <c r="G75" s="62" t="str">
        <f>CALC_HC_SERV!Q210</f>
        <v/>
      </c>
      <c r="H75" s="62" t="e">
        <f>CALC_HC_SERV!R210</f>
        <v>#DIV/0!</v>
      </c>
    </row>
    <row r="76" spans="5:8" x14ac:dyDescent="0.35">
      <c r="E76" s="21" t="str">
        <f>CALC_HC_SERV!O211</f>
        <v>Transport de residus no perillosos</v>
      </c>
      <c r="F76" s="62" t="str">
        <f>CALC_HC_SERV!P211</f>
        <v/>
      </c>
      <c r="G76" s="62" t="str">
        <f>CALC_HC_SERV!Q211</f>
        <v/>
      </c>
      <c r="H76" s="62" t="e">
        <f>CALC_HC_SERV!R211</f>
        <v>#DIV/0!</v>
      </c>
    </row>
    <row r="89" spans="4:15" ht="21" x14ac:dyDescent="0.35">
      <c r="D89" s="105" t="s">
        <v>886</v>
      </c>
    </row>
    <row r="91" spans="4:15" x14ac:dyDescent="0.35">
      <c r="D91" s="1">
        <f>CALC_HC_SERV!B218</f>
        <v>1</v>
      </c>
      <c r="E91" s="76" t="str">
        <f>IFERROR(CALC_HC_SERV!C218,"")</f>
        <v/>
      </c>
      <c r="F91" s="76"/>
      <c r="G91" s="76"/>
      <c r="H91" s="76"/>
      <c r="I91" s="76"/>
      <c r="J91" s="76"/>
      <c r="K91" s="76"/>
      <c r="L91" s="76"/>
      <c r="M91" s="137" t="str">
        <f>IFERROR(CALC_HC_SERV!D218,"-")</f>
        <v>-</v>
      </c>
      <c r="N91" s="76" t="str">
        <f>TEXTOS!$A$17</f>
        <v>kg CO2 eq.</v>
      </c>
      <c r="O91" s="81" t="str">
        <f>IFERROR(CALC_HC_SERV!E218,"")</f>
        <v/>
      </c>
    </row>
    <row r="92" spans="4:15" x14ac:dyDescent="0.35">
      <c r="D92" s="1">
        <f>CALC_HC_SERV!B219</f>
        <v>2</v>
      </c>
      <c r="E92" s="76" t="str">
        <f>IFERROR(CALC_HC_SERV!C219,"")</f>
        <v/>
      </c>
      <c r="F92" s="76"/>
      <c r="G92" s="76"/>
      <c r="H92" s="76"/>
      <c r="I92" s="76"/>
      <c r="J92" s="76"/>
      <c r="K92" s="76"/>
      <c r="L92" s="76"/>
      <c r="M92" s="137" t="str">
        <f>IFERROR(CALC_HC_SERV!D219,"-")</f>
        <v>-</v>
      </c>
      <c r="N92" s="76" t="str">
        <f>TEXTOS!$A$17</f>
        <v>kg CO2 eq.</v>
      </c>
      <c r="O92" s="81" t="str">
        <f>IFERROR(CALC_HC_SERV!E219,"")</f>
        <v/>
      </c>
    </row>
    <row r="93" spans="4:15" x14ac:dyDescent="0.35">
      <c r="D93" s="1">
        <f>CALC_HC_SERV!B220</f>
        <v>3</v>
      </c>
      <c r="E93" s="76" t="str">
        <f>IFERROR(CALC_HC_SERV!C220,"")</f>
        <v/>
      </c>
      <c r="F93" s="76"/>
      <c r="G93" s="76"/>
      <c r="H93" s="76"/>
      <c r="I93" s="76"/>
      <c r="J93" s="76"/>
      <c r="K93" s="76"/>
      <c r="L93" s="76"/>
      <c r="M93" s="137" t="str">
        <f>IFERROR(CALC_HC_SERV!D220,"-")</f>
        <v>-</v>
      </c>
      <c r="N93" s="76" t="str">
        <f>TEXTOS!$A$17</f>
        <v>kg CO2 eq.</v>
      </c>
      <c r="O93" s="81" t="str">
        <f>IFERROR(CALC_HC_SERV!E220,"")</f>
        <v/>
      </c>
    </row>
    <row r="94" spans="4:15" x14ac:dyDescent="0.35">
      <c r="D94" s="1">
        <f>CALC_HC_SERV!B221</f>
        <v>4</v>
      </c>
      <c r="E94" s="76" t="str">
        <f>IFERROR(CALC_HC_SERV!C221,"")</f>
        <v/>
      </c>
      <c r="F94" s="76"/>
      <c r="G94" s="76"/>
      <c r="H94" s="76"/>
      <c r="I94" s="76"/>
      <c r="J94" s="76"/>
      <c r="K94" s="76"/>
      <c r="L94" s="76"/>
      <c r="M94" s="137" t="str">
        <f>IFERROR(CALC_HC_SERV!D221,"-")</f>
        <v>-</v>
      </c>
      <c r="N94" s="76" t="str">
        <f>TEXTOS!$A$17</f>
        <v>kg CO2 eq.</v>
      </c>
      <c r="O94" s="81" t="str">
        <f>IFERROR(CALC_HC_SERV!E221,"")</f>
        <v/>
      </c>
    </row>
    <row r="95" spans="4:15" x14ac:dyDescent="0.35">
      <c r="D95" s="1">
        <f>CALC_HC_SERV!B222</f>
        <v>5</v>
      </c>
      <c r="E95" s="76" t="str">
        <f>IFERROR(CALC_HC_SERV!C222,"")</f>
        <v/>
      </c>
      <c r="F95" s="76"/>
      <c r="G95" s="76"/>
      <c r="H95" s="76"/>
      <c r="I95" s="76"/>
      <c r="J95" s="76"/>
      <c r="K95" s="76"/>
      <c r="L95" s="76"/>
      <c r="M95" s="137" t="str">
        <f>IFERROR(CALC_HC_SERV!D222,"-")</f>
        <v>-</v>
      </c>
      <c r="N95" s="76" t="str">
        <f>TEXTOS!$A$17</f>
        <v>kg CO2 eq.</v>
      </c>
      <c r="O95" s="81" t="str">
        <f>IFERROR(CALC_HC_SERV!E222,"")</f>
        <v/>
      </c>
    </row>
    <row r="96" spans="4:15" x14ac:dyDescent="0.35">
      <c r="D96" s="1">
        <f>CALC_HC_SERV!B223</f>
        <v>6</v>
      </c>
      <c r="E96" s="76" t="str">
        <f>IFERROR(CALC_HC_SERV!C223,"")</f>
        <v/>
      </c>
      <c r="F96" s="76"/>
      <c r="G96" s="76"/>
      <c r="H96" s="76"/>
      <c r="I96" s="76"/>
      <c r="J96" s="76"/>
      <c r="K96" s="76"/>
      <c r="L96" s="76"/>
      <c r="M96" s="137" t="str">
        <f>IFERROR(CALC_HC_SERV!D223,"-")</f>
        <v>-</v>
      </c>
      <c r="N96" s="76" t="str">
        <f>TEXTOS!$A$17</f>
        <v>kg CO2 eq.</v>
      </c>
      <c r="O96" s="81" t="str">
        <f>IFERROR(CALC_HC_SERV!E223,"")</f>
        <v/>
      </c>
    </row>
    <row r="97" spans="4:15" x14ac:dyDescent="0.35">
      <c r="D97" s="1">
        <f>CALC_HC_SERV!B224</f>
        <v>7</v>
      </c>
      <c r="E97" s="76" t="str">
        <f>IFERROR(CALC_HC_SERV!C224,"")</f>
        <v/>
      </c>
      <c r="F97" s="76"/>
      <c r="G97" s="76"/>
      <c r="H97" s="76"/>
      <c r="I97" s="76"/>
      <c r="J97" s="76"/>
      <c r="K97" s="76"/>
      <c r="L97" s="76"/>
      <c r="M97" s="137" t="str">
        <f>IFERROR(CALC_HC_SERV!D224,"-")</f>
        <v>-</v>
      </c>
      <c r="N97" s="76" t="str">
        <f>TEXTOS!$A$17</f>
        <v>kg CO2 eq.</v>
      </c>
      <c r="O97" s="81" t="str">
        <f>IFERROR(CALC_HC_SERV!E224,"")</f>
        <v/>
      </c>
    </row>
    <row r="98" spans="4:15" x14ac:dyDescent="0.35">
      <c r="D98" s="1">
        <f>CALC_HC_SERV!B225</f>
        <v>8</v>
      </c>
      <c r="E98" s="76" t="str">
        <f>IFERROR(CALC_HC_SERV!C225,"")</f>
        <v/>
      </c>
      <c r="F98" s="76"/>
      <c r="G98" s="76"/>
      <c r="H98" s="76"/>
      <c r="I98" s="76"/>
      <c r="J98" s="76"/>
      <c r="K98" s="76"/>
      <c r="L98" s="76"/>
      <c r="M98" s="137" t="str">
        <f>IFERROR(CALC_HC_SERV!D225,"-")</f>
        <v>-</v>
      </c>
      <c r="N98" s="76" t="str">
        <f>TEXTOS!$A$17</f>
        <v>kg CO2 eq.</v>
      </c>
      <c r="O98" s="81" t="str">
        <f>IFERROR(CALC_HC_SERV!E225,"")</f>
        <v/>
      </c>
    </row>
    <row r="99" spans="4:15" x14ac:dyDescent="0.35">
      <c r="D99" s="1">
        <f>CALC_HC_SERV!B226</f>
        <v>9</v>
      </c>
      <c r="E99" s="76" t="str">
        <f>IFERROR(CALC_HC_SERV!C226,"")</f>
        <v/>
      </c>
      <c r="F99" s="76"/>
      <c r="G99" s="76"/>
      <c r="H99" s="76"/>
      <c r="I99" s="76"/>
      <c r="J99" s="76"/>
      <c r="K99" s="76"/>
      <c r="L99" s="76"/>
      <c r="M99" s="137" t="str">
        <f>IFERROR(CALC_HC_SERV!D226,"-")</f>
        <v>-</v>
      </c>
      <c r="N99" s="76" t="str">
        <f>TEXTOS!$A$17</f>
        <v>kg CO2 eq.</v>
      </c>
      <c r="O99" s="81" t="str">
        <f>IFERROR(CALC_HC_SERV!E226,"")</f>
        <v/>
      </c>
    </row>
    <row r="100" spans="4:15" x14ac:dyDescent="0.35">
      <c r="D100" s="1">
        <f>CALC_HC_SERV!B227</f>
        <v>10</v>
      </c>
      <c r="E100" s="76" t="str">
        <f>IFERROR(CALC_HC_SERV!C227,"")</f>
        <v/>
      </c>
      <c r="F100" s="76"/>
      <c r="G100" s="76"/>
      <c r="H100" s="76"/>
      <c r="I100" s="76"/>
      <c r="J100" s="76"/>
      <c r="K100" s="76"/>
      <c r="L100" s="76"/>
      <c r="M100" s="137" t="str">
        <f>IFERROR(CALC_HC_SERV!D227,"-")</f>
        <v>-</v>
      </c>
      <c r="N100" s="76" t="str">
        <f>TEXTOS!$A$17</f>
        <v>kg CO2 eq.</v>
      </c>
      <c r="O100" s="81" t="str">
        <f>IFERROR(CALC_HC_SERV!E227,"")</f>
        <v/>
      </c>
    </row>
    <row r="101" spans="4:15" x14ac:dyDescent="0.35">
      <c r="D101" s="1">
        <f>CALC_HC_SERV!B228</f>
        <v>11</v>
      </c>
      <c r="E101" s="76" t="str">
        <f>IFERROR(CALC_HC_SERV!C228,"")</f>
        <v/>
      </c>
      <c r="F101" s="76"/>
      <c r="G101" s="76"/>
      <c r="H101" s="76"/>
      <c r="I101" s="76"/>
      <c r="J101" s="76"/>
      <c r="K101" s="76"/>
      <c r="L101" s="76"/>
      <c r="M101" s="137" t="str">
        <f>IFERROR(CALC_HC_SERV!D228,"-")</f>
        <v>-</v>
      </c>
      <c r="N101" s="76" t="str">
        <f>TEXTOS!$A$17</f>
        <v>kg CO2 eq.</v>
      </c>
      <c r="O101" s="81" t="str">
        <f>IFERROR(CALC_HC_SERV!E228,"")</f>
        <v/>
      </c>
    </row>
    <row r="102" spans="4:15" x14ac:dyDescent="0.35">
      <c r="D102" s="1">
        <f>CALC_HC_SERV!B229</f>
        <v>12</v>
      </c>
      <c r="E102" s="76" t="str">
        <f>IFERROR(CALC_HC_SERV!C229,"")</f>
        <v/>
      </c>
      <c r="F102" s="76"/>
      <c r="G102" s="76"/>
      <c r="H102" s="76"/>
      <c r="I102" s="76"/>
      <c r="J102" s="76"/>
      <c r="K102" s="76"/>
      <c r="L102" s="76"/>
      <c r="M102" s="137" t="str">
        <f>IFERROR(CALC_HC_SERV!D229,"-")</f>
        <v>-</v>
      </c>
      <c r="N102" s="76" t="str">
        <f>TEXTOS!$A$17</f>
        <v>kg CO2 eq.</v>
      </c>
      <c r="O102" s="81" t="str">
        <f>IFERROR(CALC_HC_SERV!E229,"")</f>
        <v/>
      </c>
    </row>
    <row r="103" spans="4:15" x14ac:dyDescent="0.35">
      <c r="D103" s="1">
        <f>CALC_HC_SERV!B230</f>
        <v>13</v>
      </c>
      <c r="E103" s="76" t="str">
        <f>IFERROR(CALC_HC_SERV!C230,"")</f>
        <v/>
      </c>
      <c r="F103" s="76"/>
      <c r="G103" s="76"/>
      <c r="H103" s="76"/>
      <c r="I103" s="76"/>
      <c r="J103" s="76"/>
      <c r="K103" s="76"/>
      <c r="L103" s="76"/>
      <c r="M103" s="137" t="str">
        <f>IFERROR(CALC_HC_SERV!D230,"-")</f>
        <v>-</v>
      </c>
      <c r="N103" s="76" t="str">
        <f>TEXTOS!$A$17</f>
        <v>kg CO2 eq.</v>
      </c>
      <c r="O103" s="81" t="str">
        <f>IFERROR(CALC_HC_SERV!E230,"")</f>
        <v/>
      </c>
    </row>
    <row r="104" spans="4:15" x14ac:dyDescent="0.35">
      <c r="D104" s="1">
        <f>CALC_HC_SERV!B231</f>
        <v>14</v>
      </c>
      <c r="E104" s="76" t="str">
        <f>IFERROR(CALC_HC_SERV!C231,"")</f>
        <v/>
      </c>
      <c r="F104" s="76"/>
      <c r="G104" s="76"/>
      <c r="H104" s="76"/>
      <c r="I104" s="76"/>
      <c r="J104" s="76"/>
      <c r="K104" s="76"/>
      <c r="L104" s="76"/>
      <c r="M104" s="137" t="str">
        <f>IFERROR(CALC_HC_SERV!D231,"-")</f>
        <v>-</v>
      </c>
      <c r="N104" s="76" t="str">
        <f>TEXTOS!$A$17</f>
        <v>kg CO2 eq.</v>
      </c>
      <c r="O104" s="81" t="str">
        <f>IFERROR(CALC_HC_SERV!E231,"")</f>
        <v/>
      </c>
    </row>
    <row r="105" spans="4:15" x14ac:dyDescent="0.35">
      <c r="D105" s="1">
        <f>CALC_HC_SERV!B232</f>
        <v>15</v>
      </c>
      <c r="E105" s="76" t="str">
        <f>IFERROR(CALC_HC_SERV!C232,"")</f>
        <v/>
      </c>
      <c r="F105" s="76"/>
      <c r="G105" s="76"/>
      <c r="H105" s="76"/>
      <c r="I105" s="76"/>
      <c r="J105" s="76"/>
      <c r="K105" s="76"/>
      <c r="L105" s="76"/>
      <c r="M105" s="137" t="str">
        <f>IFERROR(CALC_HC_SERV!D232,"-")</f>
        <v>-</v>
      </c>
      <c r="N105" s="76" t="str">
        <f>TEXTOS!$A$17</f>
        <v>kg CO2 eq.</v>
      </c>
      <c r="O105" s="81" t="str">
        <f>IFERROR(CALC_HC_SERV!E232,"")</f>
        <v/>
      </c>
    </row>
    <row r="106" spans="4:15" x14ac:dyDescent="0.35">
      <c r="D106" s="1">
        <f>CALC_HC_SERV!B233</f>
        <v>16</v>
      </c>
      <c r="E106" s="76" t="str">
        <f>IFERROR(CALC_HC_SERV!C233,"")</f>
        <v/>
      </c>
      <c r="F106" s="76"/>
      <c r="G106" s="76"/>
      <c r="H106" s="76"/>
      <c r="I106" s="76"/>
      <c r="J106" s="76"/>
      <c r="K106" s="76"/>
      <c r="L106" s="76"/>
      <c r="M106" s="137" t="str">
        <f>IFERROR(CALC_HC_SERV!D233,"-")</f>
        <v>-</v>
      </c>
      <c r="N106" s="76" t="str">
        <f>TEXTOS!$A$17</f>
        <v>kg CO2 eq.</v>
      </c>
      <c r="O106" s="81" t="str">
        <f>IFERROR(CALC_HC_SERV!E233,"")</f>
        <v/>
      </c>
    </row>
    <row r="107" spans="4:15" x14ac:dyDescent="0.35">
      <c r="D107" s="1">
        <f>CALC_HC_SERV!B234</f>
        <v>17</v>
      </c>
      <c r="E107" s="76" t="str">
        <f>IFERROR(CALC_HC_SERV!C234,"")</f>
        <v/>
      </c>
      <c r="F107" s="76"/>
      <c r="G107" s="76"/>
      <c r="H107" s="76"/>
      <c r="I107" s="76"/>
      <c r="J107" s="76"/>
      <c r="K107" s="76"/>
      <c r="L107" s="76"/>
      <c r="M107" s="137" t="str">
        <f>IFERROR(CALC_HC_SERV!D234,"-")</f>
        <v>-</v>
      </c>
      <c r="N107" s="76" t="str">
        <f>TEXTOS!$A$17</f>
        <v>kg CO2 eq.</v>
      </c>
      <c r="O107" s="81" t="str">
        <f>IFERROR(CALC_HC_SERV!E234,"")</f>
        <v/>
      </c>
    </row>
    <row r="108" spans="4:15" x14ac:dyDescent="0.35">
      <c r="D108" s="1">
        <f>CALC_HC_SERV!B235</f>
        <v>18</v>
      </c>
      <c r="E108" s="76" t="str">
        <f>IFERROR(CALC_HC_SERV!C235,"")</f>
        <v/>
      </c>
      <c r="F108" s="76"/>
      <c r="G108" s="76"/>
      <c r="H108" s="76"/>
      <c r="I108" s="76"/>
      <c r="J108" s="76"/>
      <c r="K108" s="76"/>
      <c r="L108" s="76"/>
      <c r="M108" s="137" t="str">
        <f>IFERROR(CALC_HC_SERV!D235,"-")</f>
        <v>-</v>
      </c>
      <c r="N108" s="76" t="str">
        <f>TEXTOS!$A$17</f>
        <v>kg CO2 eq.</v>
      </c>
      <c r="O108" s="81" t="str">
        <f>IFERROR(CALC_HC_SERV!E235,"")</f>
        <v/>
      </c>
    </row>
    <row r="109" spans="4:15" x14ac:dyDescent="0.35">
      <c r="D109" s="1">
        <f>CALC_HC_SERV!B236</f>
        <v>19</v>
      </c>
      <c r="E109" s="76" t="str">
        <f>IFERROR(CALC_HC_SERV!C236,"")</f>
        <v/>
      </c>
      <c r="F109" s="76"/>
      <c r="G109" s="76"/>
      <c r="H109" s="76"/>
      <c r="I109" s="76"/>
      <c r="J109" s="76"/>
      <c r="K109" s="76"/>
      <c r="L109" s="76"/>
      <c r="M109" s="137" t="str">
        <f>IFERROR(CALC_HC_SERV!D236,"-")</f>
        <v>-</v>
      </c>
      <c r="N109" s="76" t="str">
        <f>TEXTOS!$A$17</f>
        <v>kg CO2 eq.</v>
      </c>
      <c r="O109" s="81" t="str">
        <f>IFERROR(CALC_HC_SERV!E236,"")</f>
        <v/>
      </c>
    </row>
    <row r="110" spans="4:15" x14ac:dyDescent="0.35">
      <c r="D110" s="1">
        <f>CALC_HC_SERV!B237</f>
        <v>20</v>
      </c>
      <c r="E110" s="76" t="str">
        <f>IFERROR(CALC_HC_SERV!C237,"")</f>
        <v/>
      </c>
      <c r="F110" s="76"/>
      <c r="G110" s="76"/>
      <c r="H110" s="76"/>
      <c r="I110" s="76"/>
      <c r="J110" s="76"/>
      <c r="K110" s="76"/>
      <c r="L110" s="76"/>
      <c r="M110" s="137" t="str">
        <f>IFERROR(CALC_HC_SERV!D237,"-")</f>
        <v>-</v>
      </c>
      <c r="N110" s="76" t="str">
        <f>TEXTOS!$A$17</f>
        <v>kg CO2 eq.</v>
      </c>
      <c r="O110" s="81" t="str">
        <f>IFERROR(CALC_HC_SERV!E237,"")</f>
        <v/>
      </c>
    </row>
    <row r="111" spans="4:15" x14ac:dyDescent="0.35">
      <c r="E111" s="76" t="str">
        <f>CALC_HC_SERV!C238</f>
        <v>Altres</v>
      </c>
      <c r="F111" s="76"/>
      <c r="G111" s="76"/>
      <c r="H111" s="76"/>
      <c r="I111" s="76"/>
      <c r="J111" s="76"/>
      <c r="K111" s="76"/>
      <c r="L111" s="76"/>
      <c r="M111" s="137" t="str">
        <f>IFERROR(CALC_HC_SERV!D238,"-")</f>
        <v>-</v>
      </c>
      <c r="N111" s="76" t="str">
        <f>TEXTOS!$A$17</f>
        <v>kg CO2 eq.</v>
      </c>
      <c r="O111" s="81" t="str">
        <f>IFERROR(CALC_HC_SERV!E238,"")</f>
        <v/>
      </c>
    </row>
  </sheetData>
  <sheetProtection algorithmName="SHA-512" hashValue="ZWnh0XGyHdzAXMdA262Xp/kgJC8WbN6FRVhbLY8Q3sqb8PnLFrvl857IAHRNo9nlZJC3dBuVOwk1ttEz1joQ5w==" saltValue="QXVuF04lLO5lb/9Hve45jQ==" spinCount="100000" sheet="1" objects="1" scenarios="1"/>
  <mergeCells count="5">
    <mergeCell ref="D6:I6"/>
    <mergeCell ref="D7:D8"/>
    <mergeCell ref="G7:G8"/>
    <mergeCell ref="E8:F8"/>
    <mergeCell ref="K7:K8"/>
  </mergeCells>
  <hyperlinks>
    <hyperlink ref="E7" location="'1_GEN1'!A1" display="'1_GEN1'!A1" xr:uid="{00000000-0004-0000-0D00-000000000000}"/>
    <hyperlink ref="F7" location="'2_TRAS'!A1" display="'2_TRAS'!A1" xr:uid="{00000000-0004-0000-0D00-000001000000}"/>
    <hyperlink ref="E8:F8" location="HC_CAT!A1" display="HC_CAT!A1" xr:uid="{00000000-0004-0000-0D00-000002000000}"/>
    <hyperlink ref="G7:G8" location="'3_GEN2'!A1" display="'3_GEN2'!A1" xr:uid="{00000000-0004-0000-0D00-000003000000}"/>
    <hyperlink ref="H7" location="'4_SERV'!A1" display="'4_SERV'!A1" xr:uid="{00000000-0004-0000-0D00-000004000000}"/>
    <hyperlink ref="I7" location="HC_SERV!A1" display="HC_SERV!A1" xr:uid="{00000000-0004-0000-0D00-000005000000}"/>
    <hyperlink ref="H8" location="'5_PEçA'!A1" display="'5_PEçA'!A1" xr:uid="{00000000-0004-0000-0D00-000006000000}"/>
    <hyperlink ref="I8" location="HC_PEçA!A1" display="HC_PEçA!A1" xr:uid="{00000000-0004-0000-0D00-000007000000}"/>
    <hyperlink ref="D7:D8" location="INDEX!A1" display="INDEX!A1" xr:uid="{00000000-0004-0000-0D00-000008000000}"/>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17"/>
  <sheetViews>
    <sheetView showGridLines="0" topLeftCell="B2" workbookViewId="0">
      <selection activeCell="M4" sqref="M4"/>
    </sheetView>
  </sheetViews>
  <sheetFormatPr defaultColWidth="11.453125" defaultRowHeight="14.5" x14ac:dyDescent="0.35"/>
  <cols>
    <col min="1" max="1" width="2.7265625" style="1" hidden="1" customWidth="1"/>
    <col min="2" max="3" width="2.7265625" style="1" customWidth="1"/>
    <col min="4" max="15" width="12.7265625" style="1" customWidth="1"/>
    <col min="16" max="16" width="2.7265625" style="1" customWidth="1"/>
    <col min="17" max="16384" width="11.453125" style="1"/>
  </cols>
  <sheetData>
    <row r="1" spans="1:16" hidden="1" x14ac:dyDescent="0.35">
      <c r="A1" s="72" t="str">
        <f ca="1">MID(CELL("nombrearchivo",A1),FIND("]",CELL("nombrearchivo",A1))+1,LEN(CELL("nombrearchivo",A1))-FIND("]",CELL("nombrearchivo",A1)))</f>
        <v>HC_PEÇA</v>
      </c>
    </row>
    <row r="2" spans="1:16" x14ac:dyDescent="0.35">
      <c r="A2" s="3"/>
    </row>
    <row r="3" spans="1:16" ht="23.5" x14ac:dyDescent="0.35">
      <c r="A3" s="3"/>
      <c r="C3" s="59"/>
      <c r="D3" s="97" t="str">
        <f>TEXTOS!A24</f>
        <v>EINA DE PETJADA DE CARBONI PER A CATs</v>
      </c>
      <c r="E3" s="59"/>
      <c r="F3" s="59"/>
      <c r="G3" s="59"/>
      <c r="H3" s="59"/>
      <c r="I3" s="59"/>
      <c r="J3" s="59"/>
      <c r="K3" s="59"/>
      <c r="L3" s="59" t="s">
        <v>1082</v>
      </c>
      <c r="M3" s="59"/>
      <c r="N3" s="59"/>
      <c r="O3" s="59"/>
      <c r="P3" s="59"/>
    </row>
    <row r="4" spans="1:16" ht="18.5" x14ac:dyDescent="0.35">
      <c r="A4" s="3"/>
      <c r="C4" s="59"/>
      <c r="D4" s="64" t="str">
        <f>TEXTOS!BJ10</f>
        <v>HC PEÇA</v>
      </c>
      <c r="E4" s="59"/>
      <c r="F4" s="64" t="str">
        <f>VLOOKUP(D4,T_MENU,2,0)</f>
        <v>Resultats de Petjada de Carboni de la peça</v>
      </c>
      <c r="G4" s="59"/>
      <c r="H4" s="59"/>
      <c r="I4" s="59"/>
      <c r="J4" s="59"/>
      <c r="K4" s="66"/>
      <c r="L4" s="59"/>
      <c r="M4" s="59" t="s">
        <v>1083</v>
      </c>
      <c r="N4" s="59"/>
      <c r="O4" s="59"/>
      <c r="P4" s="59"/>
    </row>
    <row r="5" spans="1:16" ht="5.15" customHeight="1" x14ac:dyDescent="0.35">
      <c r="A5" s="3"/>
      <c r="C5" s="59"/>
      <c r="D5" s="59"/>
      <c r="E5" s="59"/>
      <c r="F5" s="59"/>
      <c r="G5" s="59"/>
      <c r="H5" s="59"/>
      <c r="I5" s="59"/>
      <c r="J5" s="59"/>
      <c r="K5" s="59"/>
      <c r="L5" s="59"/>
      <c r="M5" s="59"/>
      <c r="N5" s="59"/>
      <c r="O5" s="59"/>
      <c r="P5" s="59"/>
    </row>
    <row r="6" spans="1:16" ht="15" customHeight="1" x14ac:dyDescent="0.35">
      <c r="A6" s="3"/>
      <c r="C6" s="59"/>
      <c r="D6" s="141" t="str">
        <f>TEXTOS!$A$26</f>
        <v>ESTRUCTURA DE PESTANYES</v>
      </c>
      <c r="E6" s="141"/>
      <c r="F6" s="141"/>
      <c r="G6" s="141"/>
      <c r="H6" s="141"/>
      <c r="I6" s="141"/>
      <c r="J6" s="59"/>
      <c r="K6" s="96" t="str">
        <f>TEXTOS!$A$29</f>
        <v>ANY DE CÀLCUL</v>
      </c>
      <c r="L6" s="59"/>
      <c r="M6" s="59"/>
      <c r="N6" s="59"/>
      <c r="O6" s="59"/>
      <c r="P6" s="59"/>
    </row>
    <row r="7" spans="1:16" x14ac:dyDescent="0.35">
      <c r="A7" s="3"/>
      <c r="C7" s="59"/>
      <c r="D7" s="143" t="str">
        <f>TEXTOS!$BJ$2</f>
        <v>Índex</v>
      </c>
      <c r="E7" s="68" t="str">
        <f>TEXTOS!$BJ$3</f>
        <v>1. General1</v>
      </c>
      <c r="F7" s="68" t="str">
        <f>TEXTOS!$BJ$4</f>
        <v>2. Transport</v>
      </c>
      <c r="G7" s="143" t="str">
        <f>TEXTOS!$BJ$5</f>
        <v>3. General2</v>
      </c>
      <c r="H7" s="68" t="str">
        <f>TEXTOS!$BJ$6</f>
        <v>4. Servei</v>
      </c>
      <c r="I7" s="68" t="str">
        <f>TEXTOS!$BJ$9</f>
        <v>HC SERVEI</v>
      </c>
      <c r="J7" s="59"/>
      <c r="K7" s="177" t="str">
        <f>IF(INDEX!$E$13=0,"",INDEX!$E$13)</f>
        <v/>
      </c>
      <c r="L7" s="59"/>
      <c r="M7" s="59"/>
      <c r="N7" s="59"/>
      <c r="O7" s="59"/>
      <c r="P7" s="59"/>
    </row>
    <row r="8" spans="1:16" x14ac:dyDescent="0.35">
      <c r="A8" s="3"/>
      <c r="C8" s="59"/>
      <c r="D8" s="143"/>
      <c r="E8" s="143" t="str">
        <f>TEXTOS!$BJ$8</f>
        <v>HC CAT</v>
      </c>
      <c r="F8" s="143"/>
      <c r="G8" s="143"/>
      <c r="H8" s="89" t="str">
        <f>TEXTOS!$BJ$7</f>
        <v>5. Peça</v>
      </c>
      <c r="I8" s="88" t="str">
        <f>TEXTOS!$BJ$10</f>
        <v>HC PEÇA</v>
      </c>
      <c r="J8" s="59"/>
      <c r="K8" s="177"/>
      <c r="L8" s="59"/>
      <c r="M8" s="59"/>
      <c r="N8" s="59"/>
      <c r="O8" s="59"/>
      <c r="P8" s="59"/>
    </row>
    <row r="9" spans="1:16" x14ac:dyDescent="0.35">
      <c r="A9" s="3"/>
      <c r="C9" s="59"/>
      <c r="D9" s="59"/>
      <c r="E9" s="59"/>
      <c r="F9" s="59"/>
      <c r="G9" s="59"/>
      <c r="H9" s="59"/>
      <c r="I9" s="59"/>
      <c r="J9" s="59"/>
      <c r="K9" s="59"/>
      <c r="L9" s="59"/>
      <c r="M9" s="59"/>
      <c r="N9" s="59"/>
      <c r="O9" s="59"/>
      <c r="P9" s="59"/>
    </row>
    <row r="10" spans="1:16" customFormat="1" x14ac:dyDescent="0.35"/>
    <row r="11" spans="1:16" customFormat="1" ht="21" x14ac:dyDescent="0.35">
      <c r="D11" s="105" t="s">
        <v>880</v>
      </c>
      <c r="E11" s="87"/>
      <c r="F11" s="87"/>
      <c r="G11" s="87"/>
      <c r="H11" s="87"/>
      <c r="I11" s="87"/>
    </row>
    <row r="12" spans="1:16" customFormat="1" x14ac:dyDescent="0.35">
      <c r="D12" s="87"/>
      <c r="E12" s="87"/>
      <c r="F12" s="87"/>
      <c r="G12" s="87"/>
      <c r="H12" s="87"/>
      <c r="I12" s="87"/>
    </row>
    <row r="13" spans="1:16" customFormat="1" x14ac:dyDescent="0.35">
      <c r="D13" s="10"/>
      <c r="E13" s="106" t="s">
        <v>887</v>
      </c>
      <c r="F13" s="106"/>
      <c r="G13" s="99" t="str">
        <f>IF('5_PEÇA'!H16=0,"-",'5_PEÇA'!H16)</f>
        <v>Altres</v>
      </c>
      <c r="H13" s="99"/>
      <c r="I13" s="87"/>
    </row>
    <row r="14" spans="1:16" customFormat="1" x14ac:dyDescent="0.35">
      <c r="D14" s="10"/>
      <c r="E14" s="107"/>
      <c r="F14" s="107"/>
      <c r="G14" s="99">
        <f>IF('5_PEÇA'!H16=TEXTOS!$BI$9,'5_PEÇA'!H18,"")</f>
        <v>0</v>
      </c>
      <c r="H14" s="99"/>
      <c r="I14" s="87"/>
    </row>
    <row r="15" spans="1:16" customFormat="1" x14ac:dyDescent="0.35">
      <c r="D15" s="87"/>
      <c r="E15" s="99" t="s">
        <v>888</v>
      </c>
      <c r="F15" s="101"/>
      <c r="G15" s="102" t="str">
        <f>IF('5_PEÇA'!H20=0,"",'5_PEÇA'!H20)</f>
        <v/>
      </c>
      <c r="H15" s="99" t="s">
        <v>5</v>
      </c>
      <c r="I15" s="87"/>
    </row>
    <row r="16" spans="1:16" customFormat="1" x14ac:dyDescent="0.35">
      <c r="D16" s="87"/>
      <c r="E16" s="99" t="s">
        <v>881</v>
      </c>
      <c r="F16" s="99"/>
      <c r="G16" s="99" t="str">
        <f>IF('5_PEÇA'!H12=0,"",'5_PEÇA'!H12)</f>
        <v>VFU</v>
      </c>
      <c r="H16" s="99"/>
      <c r="I16" s="87"/>
    </row>
    <row r="17" spans="4:19" customFormat="1" x14ac:dyDescent="0.35">
      <c r="D17" s="87" t="str">
        <f>IF('5_PEÇA'!E23=0,"",'5_PEÇA'!E23)</f>
        <v/>
      </c>
      <c r="E17" s="99" t="s">
        <v>864</v>
      </c>
      <c r="F17" s="99"/>
      <c r="G17" s="100" t="str">
        <f>IF('5_PEÇA'!G27=0,"",'5_PEÇA'!G27)</f>
        <v/>
      </c>
      <c r="H17" s="99" t="s">
        <v>5</v>
      </c>
      <c r="I17" s="87"/>
    </row>
    <row r="18" spans="4:19" customFormat="1" x14ac:dyDescent="0.35">
      <c r="D18" s="87" t="str">
        <f>IF('5_PEÇA'!E24=0,"",'5_PEÇA'!E24)</f>
        <v/>
      </c>
      <c r="E18" s="99" t="s">
        <v>882</v>
      </c>
      <c r="F18" s="99"/>
      <c r="G18" s="99" t="str">
        <f>IF('5_PEÇA'!G28=0,"",'5_PEÇA'!G28)</f>
        <v/>
      </c>
      <c r="H18" s="99"/>
      <c r="I18" s="87"/>
    </row>
    <row r="19" spans="4:19" customFormat="1" x14ac:dyDescent="0.35">
      <c r="D19" s="87"/>
      <c r="E19" s="99" t="s">
        <v>866</v>
      </c>
      <c r="F19" s="99"/>
      <c r="G19" s="99" t="str">
        <f>IF('5_PEÇA'!H33=0,"",'5_PEÇA'!H33)</f>
        <v/>
      </c>
      <c r="H19" s="99"/>
      <c r="I19" s="87"/>
    </row>
    <row r="20" spans="4:19" customFormat="1" x14ac:dyDescent="0.35">
      <c r="D20" s="87"/>
      <c r="E20" s="99" t="str">
        <f>IF('5_PEÇA'!E35=0,"",'5_PEÇA'!E35)</f>
        <v/>
      </c>
      <c r="F20" s="99"/>
      <c r="G20" s="99" t="str">
        <f>IF('5_PEÇA'!H35=0,"",'5_PEÇA'!H35)</f>
        <v/>
      </c>
      <c r="H20" s="99"/>
      <c r="I20" s="87"/>
    </row>
    <row r="21" spans="4:19" customFormat="1" x14ac:dyDescent="0.35">
      <c r="D21" s="87"/>
      <c r="E21" s="99" t="str">
        <f>IF('5_PEÇA'!E37=0,"",'5_PEÇA'!E37)</f>
        <v/>
      </c>
      <c r="F21" s="101"/>
      <c r="G21" s="99" t="str">
        <f>IF('5_PEÇA'!H37=0,"",'5_PEÇA'!H37)</f>
        <v/>
      </c>
      <c r="H21" s="99"/>
      <c r="I21" s="87"/>
    </row>
    <row r="22" spans="4:19" customFormat="1" x14ac:dyDescent="0.35">
      <c r="D22" s="87"/>
      <c r="E22" s="99" t="s">
        <v>867</v>
      </c>
      <c r="F22" s="101"/>
      <c r="G22" s="99" t="str">
        <f>IF('5_PEÇA'!F39=0,"",'5_PEÇA'!F39)</f>
        <v/>
      </c>
      <c r="H22" s="99" t="s">
        <v>868</v>
      </c>
      <c r="I22" s="87"/>
    </row>
    <row r="23" spans="4:19" customFormat="1" x14ac:dyDescent="0.35">
      <c r="D23" s="87"/>
      <c r="E23" s="99" t="s">
        <v>883</v>
      </c>
      <c r="F23" s="101"/>
      <c r="G23" s="99" t="str">
        <f>IF('5_PEÇA'!F41=0,"",'5_PEÇA'!F41)</f>
        <v/>
      </c>
      <c r="H23" s="99"/>
      <c r="I23" s="87"/>
    </row>
    <row r="24" spans="4:19" customFormat="1" x14ac:dyDescent="0.35">
      <c r="D24" s="87"/>
      <c r="E24" s="87"/>
      <c r="F24" s="87"/>
      <c r="G24" s="10"/>
      <c r="H24" s="87"/>
      <c r="I24" s="87"/>
    </row>
    <row r="25" spans="4:19" customFormat="1" ht="21" x14ac:dyDescent="0.35">
      <c r="D25" s="105" t="s">
        <v>889</v>
      </c>
      <c r="E25" s="87"/>
      <c r="F25" s="87"/>
      <c r="G25" s="87"/>
      <c r="H25" s="87"/>
      <c r="I25" s="87"/>
    </row>
    <row r="26" spans="4:19" customFormat="1" x14ac:dyDescent="0.35">
      <c r="D26" s="87"/>
      <c r="E26" s="87"/>
      <c r="F26" s="87"/>
      <c r="G26" s="87"/>
      <c r="H26" s="87"/>
      <c r="I26" s="87"/>
    </row>
    <row r="27" spans="4:19" customFormat="1" x14ac:dyDescent="0.35">
      <c r="D27" s="99" t="str">
        <f>CALC_HC_PIEZA!M189</f>
        <v>Extracció i producció de Mat. Auxiliars</v>
      </c>
      <c r="E27" s="101"/>
      <c r="F27" s="101"/>
      <c r="G27" s="101"/>
      <c r="H27" s="102" t="str">
        <f>IFERROR(CALC_HC_PIEZA!V189,"-")</f>
        <v>-</v>
      </c>
      <c r="I27" s="101" t="str">
        <f>TEXTOS!$A$22</f>
        <v>g CO2 eq.</v>
      </c>
    </row>
    <row r="28" spans="4:19" customFormat="1" x14ac:dyDescent="0.35">
      <c r="D28" s="99" t="str">
        <f>CALC_HC_PIEZA!M190</f>
        <v>Transports Aigües Amunt (Mat. Aux., Energia i Vehicles)</v>
      </c>
      <c r="E28" s="101"/>
      <c r="F28" s="101"/>
      <c r="G28" s="101"/>
      <c r="H28" s="102" t="str">
        <f>IFERROR(CALC_HC_PIEZA!V190,"-")</f>
        <v>-</v>
      </c>
      <c r="I28" s="101" t="str">
        <f>TEXTOS!$A$22</f>
        <v>g CO2 eq.</v>
      </c>
    </row>
    <row r="29" spans="4:19" customFormat="1" x14ac:dyDescent="0.35">
      <c r="D29" s="99" t="str">
        <f>CALC_HC_PIEZA!M191</f>
        <v>Producció</v>
      </c>
      <c r="E29" s="101"/>
      <c r="F29" s="101"/>
      <c r="G29" s="101"/>
      <c r="H29" s="102" t="str">
        <f>IFERROR(CALC_HC_PIEZA!V191,"-")</f>
        <v>-</v>
      </c>
      <c r="I29" s="101" t="str">
        <f>TEXTOS!$A$22</f>
        <v>g CO2 eq.</v>
      </c>
    </row>
    <row r="30" spans="4:19" customFormat="1" x14ac:dyDescent="0.35">
      <c r="D30" s="103" t="str">
        <f>TEXTOS!$A$21</f>
        <v>TOTAL</v>
      </c>
      <c r="E30" s="103"/>
      <c r="F30" s="103"/>
      <c r="G30" s="103"/>
      <c r="H30" s="104">
        <f>SUM(H27:H29)</f>
        <v>0</v>
      </c>
      <c r="I30" s="103" t="str">
        <f>TEXTOS!$A$22</f>
        <v>g CO2 eq.</v>
      </c>
    </row>
    <row r="31" spans="4:19" x14ac:dyDescent="0.35">
      <c r="D31" s="10"/>
      <c r="E31" s="10"/>
      <c r="F31" s="10"/>
      <c r="G31" s="10"/>
      <c r="H31" s="10"/>
      <c r="I31" s="10"/>
      <c r="S31"/>
    </row>
    <row r="32" spans="4:19" x14ac:dyDescent="0.35">
      <c r="D32" s="10"/>
      <c r="E32" s="10"/>
      <c r="F32" s="10"/>
      <c r="G32" s="10"/>
      <c r="H32" s="10"/>
      <c r="I32" s="10"/>
      <c r="S32"/>
    </row>
    <row r="33" spans="4:20" x14ac:dyDescent="0.35">
      <c r="D33" s="10"/>
      <c r="E33" s="10"/>
      <c r="F33" s="10"/>
      <c r="G33" s="10"/>
      <c r="H33" s="10"/>
      <c r="I33" s="10"/>
    </row>
    <row r="34" spans="4:20" x14ac:dyDescent="0.35">
      <c r="D34" s="10"/>
      <c r="E34" s="10"/>
      <c r="F34" s="10"/>
      <c r="G34" s="108"/>
      <c r="H34" s="10"/>
      <c r="I34" s="10"/>
    </row>
    <row r="35" spans="4:20" x14ac:dyDescent="0.35">
      <c r="D35" s="10"/>
      <c r="E35" s="10"/>
      <c r="F35" s="10"/>
      <c r="G35" s="108"/>
      <c r="H35" s="10"/>
      <c r="I35" s="10"/>
    </row>
    <row r="36" spans="4:20" x14ac:dyDescent="0.35">
      <c r="D36" s="10"/>
      <c r="E36" s="10"/>
      <c r="F36" s="10"/>
      <c r="G36" s="108"/>
      <c r="H36" s="10"/>
      <c r="I36" s="10"/>
    </row>
    <row r="37" spans="4:20" x14ac:dyDescent="0.35">
      <c r="D37" s="10"/>
      <c r="E37" s="10"/>
      <c r="F37" s="10"/>
      <c r="G37" s="108"/>
      <c r="H37" s="10"/>
      <c r="I37" s="10"/>
    </row>
    <row r="38" spans="4:20" x14ac:dyDescent="0.35">
      <c r="D38" s="10"/>
      <c r="E38" s="10"/>
      <c r="F38" s="10"/>
      <c r="G38" s="10"/>
      <c r="H38" s="10"/>
      <c r="I38" s="10"/>
    </row>
    <row r="39" spans="4:20" x14ac:dyDescent="0.35">
      <c r="D39" s="10"/>
      <c r="E39" s="10"/>
      <c r="F39" s="10"/>
      <c r="G39" s="10"/>
      <c r="H39" s="10"/>
      <c r="I39" s="10"/>
    </row>
    <row r="40" spans="4:20" x14ac:dyDescent="0.35">
      <c r="D40" s="10"/>
      <c r="E40" s="10"/>
      <c r="F40" s="10"/>
      <c r="G40" s="10"/>
      <c r="H40" s="10"/>
      <c r="I40" s="10"/>
    </row>
    <row r="41" spans="4:20" x14ac:dyDescent="0.35">
      <c r="D41" s="10"/>
      <c r="E41" s="10"/>
      <c r="F41" s="10"/>
      <c r="G41" s="10"/>
      <c r="H41" s="10"/>
      <c r="I41" s="10"/>
    </row>
    <row r="42" spans="4:20" x14ac:dyDescent="0.35">
      <c r="D42" s="10"/>
      <c r="E42" s="10"/>
      <c r="F42" s="10"/>
      <c r="G42" s="10"/>
      <c r="H42" s="10"/>
      <c r="I42" s="10"/>
    </row>
    <row r="43" spans="4:20" ht="21" x14ac:dyDescent="0.35">
      <c r="D43" s="105" t="s">
        <v>890</v>
      </c>
      <c r="E43" s="10"/>
      <c r="F43" s="10"/>
      <c r="G43" s="10"/>
      <c r="H43" s="10"/>
      <c r="I43" s="10"/>
    </row>
    <row r="44" spans="4:20" x14ac:dyDescent="0.35">
      <c r="D44" s="10"/>
      <c r="E44" s="10"/>
      <c r="F44" s="10"/>
      <c r="G44" s="10"/>
      <c r="H44" s="10"/>
      <c r="I44" s="10"/>
    </row>
    <row r="45" spans="4:20" x14ac:dyDescent="0.35">
      <c r="D45" s="10"/>
      <c r="E45" s="101" t="str">
        <f>CALC_HC_PIEZA!B198</f>
        <v>Electricitat</v>
      </c>
      <c r="F45" s="101"/>
      <c r="G45" s="101"/>
      <c r="H45" s="101"/>
      <c r="I45" s="109" t="str">
        <f>IFERROR(CALC_HC_PIEZA!V198,"-")</f>
        <v>-</v>
      </c>
      <c r="J45" s="76" t="str">
        <f>TEXTOS!$A$22</f>
        <v>g CO2 eq.</v>
      </c>
    </row>
    <row r="46" spans="4:20" x14ac:dyDescent="0.35">
      <c r="D46" s="10"/>
      <c r="E46" s="101" t="str">
        <f>CALC_HC_PIEZA!B199</f>
        <v>Consum d'energia</v>
      </c>
      <c r="F46" s="101"/>
      <c r="G46" s="101"/>
      <c r="H46" s="101"/>
      <c r="I46" s="109" t="str">
        <f>IFERROR(CALC_HC_PIEZA!V199,"-")</f>
        <v>-</v>
      </c>
      <c r="J46" s="76" t="str">
        <f>TEXTOS!$A$22</f>
        <v>g CO2 eq.</v>
      </c>
    </row>
    <row r="47" spans="4:20" x14ac:dyDescent="0.35">
      <c r="D47" s="10"/>
      <c r="E47" s="101" t="str">
        <f>CALC_HC_PIEZA!B200</f>
        <v>Emissions de combustió d'energia</v>
      </c>
      <c r="F47" s="101"/>
      <c r="G47" s="101"/>
      <c r="H47" s="101"/>
      <c r="I47" s="109" t="str">
        <f>IFERROR(CALC_HC_PIEZA!V200,"-")</f>
        <v>-</v>
      </c>
      <c r="J47" s="76" t="str">
        <f>TEXTOS!$A$22</f>
        <v>g CO2 eq.</v>
      </c>
      <c r="T47"/>
    </row>
    <row r="48" spans="4:20" x14ac:dyDescent="0.35">
      <c r="D48" s="10"/>
      <c r="E48" s="101" t="str">
        <f>CALC_HC_PIEZA!B201</f>
        <v>Aigua</v>
      </c>
      <c r="F48" s="101"/>
      <c r="G48" s="101"/>
      <c r="H48" s="101"/>
      <c r="I48" s="109" t="str">
        <f>IFERROR(CALC_HC_PIEZA!V201,"-")</f>
        <v>-</v>
      </c>
      <c r="J48" s="76" t="str">
        <f>TEXTOS!$A$22</f>
        <v>g CO2 eq.</v>
      </c>
      <c r="T48"/>
    </row>
    <row r="49" spans="4:20" x14ac:dyDescent="0.35">
      <c r="D49" s="10"/>
      <c r="E49" s="101" t="str">
        <f>CALC_HC_PIEZA!B202</f>
        <v>Consumibles i materials auxiliars</v>
      </c>
      <c r="F49" s="101"/>
      <c r="G49" s="101"/>
      <c r="H49" s="101"/>
      <c r="I49" s="109" t="str">
        <f>IFERROR(CALC_HC_PIEZA!V202,"-")</f>
        <v>-</v>
      </c>
      <c r="J49" s="76" t="str">
        <f>TEXTOS!$A$22</f>
        <v>g CO2 eq.</v>
      </c>
      <c r="T49"/>
    </row>
    <row r="50" spans="4:20" x14ac:dyDescent="0.35">
      <c r="D50" s="10"/>
      <c r="E50" s="101" t="str">
        <f>CALC_HC_PIEZA!B203</f>
        <v>Consum de refrigerants</v>
      </c>
      <c r="F50" s="101"/>
      <c r="G50" s="101"/>
      <c r="H50" s="101"/>
      <c r="I50" s="109" t="str">
        <f>IFERROR(CALC_HC_PIEZA!V203,"-")</f>
        <v>-</v>
      </c>
      <c r="J50" s="76" t="str">
        <f>TEXTOS!$A$22</f>
        <v>g CO2 eq.</v>
      </c>
      <c r="T50"/>
    </row>
    <row r="51" spans="4:20" x14ac:dyDescent="0.35">
      <c r="D51" s="10"/>
      <c r="E51" s="101" t="str">
        <f>CALC_HC_PIEZA!B204</f>
        <v>Emissions de refrigerants</v>
      </c>
      <c r="F51" s="101"/>
      <c r="G51" s="101"/>
      <c r="H51" s="101"/>
      <c r="I51" s="109" t="str">
        <f>IFERROR(CALC_HC_PIEZA!V204,"-")</f>
        <v>-</v>
      </c>
      <c r="J51" s="76" t="str">
        <f>TEXTOS!$A$22</f>
        <v>g CO2 eq.</v>
      </c>
    </row>
    <row r="52" spans="4:20" x14ac:dyDescent="0.35">
      <c r="D52" s="10"/>
      <c r="E52" s="101" t="str">
        <f>CALC_HC_PIEZA!B205</f>
        <v>Residus perillosos</v>
      </c>
      <c r="F52" s="101"/>
      <c r="G52" s="101"/>
      <c r="H52" s="101"/>
      <c r="I52" s="109" t="str">
        <f>IFERROR(CALC_HC_PIEZA!V205,"-")</f>
        <v>-</v>
      </c>
      <c r="J52" s="76" t="str">
        <f>TEXTOS!$A$22</f>
        <v>g CO2 eq.</v>
      </c>
      <c r="T52"/>
    </row>
    <row r="53" spans="4:20" x14ac:dyDescent="0.35">
      <c r="D53" s="10"/>
      <c r="E53" s="101" t="str">
        <f>CALC_HC_PIEZA!B206</f>
        <v>Residus no perillosos</v>
      </c>
      <c r="F53" s="101"/>
      <c r="G53" s="101"/>
      <c r="H53" s="101"/>
      <c r="I53" s="109" t="str">
        <f>IFERROR(CALC_HC_PIEZA!V206,"-")</f>
        <v>-</v>
      </c>
      <c r="J53" s="76" t="str">
        <f>TEXTOS!$A$22</f>
        <v>g CO2 eq.</v>
      </c>
    </row>
    <row r="54" spans="4:20" x14ac:dyDescent="0.35">
      <c r="D54" s="10"/>
      <c r="E54" s="101" t="str">
        <f>CALC_HC_PIEZA!B207</f>
        <v>Aigües residuals</v>
      </c>
      <c r="F54" s="101"/>
      <c r="G54" s="101"/>
      <c r="H54" s="101"/>
      <c r="I54" s="109" t="str">
        <f>IFERROR(CALC_HC_PIEZA!V207,"-")</f>
        <v>-</v>
      </c>
      <c r="J54" s="76" t="str">
        <f>TEXTOS!$A$22</f>
        <v>g CO2 eq.</v>
      </c>
      <c r="T54"/>
    </row>
    <row r="55" spans="4:20" x14ac:dyDescent="0.35">
      <c r="D55" s="10"/>
      <c r="E55" s="101" t="str">
        <f>CALC_HC_PIEZA!B208</f>
        <v>Transport de vehicles</v>
      </c>
      <c r="F55" s="101"/>
      <c r="G55" s="101"/>
      <c r="H55" s="101"/>
      <c r="I55" s="109" t="str">
        <f>IFERROR(CALC_HC_PIEZA!V208,"-")</f>
        <v>-</v>
      </c>
      <c r="J55" s="76" t="str">
        <f>TEXTOS!$A$22</f>
        <v>g CO2 eq.</v>
      </c>
    </row>
    <row r="56" spans="4:20" x14ac:dyDescent="0.35">
      <c r="D56" s="10"/>
      <c r="E56" s="101" t="str">
        <f>CALC_HC_PIEZA!B209</f>
        <v>Transport de consumibles i materials auxiliars</v>
      </c>
      <c r="F56" s="101"/>
      <c r="G56" s="101"/>
      <c r="H56" s="101"/>
      <c r="I56" s="109" t="str">
        <f>IFERROR(CALC_HC_PIEZA!V209,"-")</f>
        <v>-</v>
      </c>
      <c r="J56" s="76" t="str">
        <f>TEXTOS!$A$22</f>
        <v>g CO2 eq.</v>
      </c>
    </row>
    <row r="57" spans="4:20" x14ac:dyDescent="0.35">
      <c r="D57" s="10"/>
      <c r="E57" s="101" t="str">
        <f>CALC_HC_PIEZA!B210</f>
        <v>Transport d'energia</v>
      </c>
      <c r="F57" s="101"/>
      <c r="G57" s="101"/>
      <c r="H57" s="101"/>
      <c r="I57" s="109" t="str">
        <f>IFERROR(CALC_HC_PIEZA!V210,"-")</f>
        <v>-</v>
      </c>
      <c r="J57" s="76" t="str">
        <f>TEXTOS!$A$22</f>
        <v>g CO2 eq.</v>
      </c>
    </row>
    <row r="58" spans="4:20" x14ac:dyDescent="0.35">
      <c r="D58" s="10"/>
      <c r="E58" s="101" t="str">
        <f>CALC_HC_PIEZA!B211</f>
        <v>Transport de refrigerants</v>
      </c>
      <c r="F58" s="101"/>
      <c r="G58" s="101"/>
      <c r="H58" s="101"/>
      <c r="I58" s="109" t="str">
        <f>IFERROR(CALC_HC_PIEZA!V211,"-")</f>
        <v>-</v>
      </c>
      <c r="J58" s="76" t="str">
        <f>TEXTOS!$A$22</f>
        <v>g CO2 eq.</v>
      </c>
    </row>
    <row r="59" spans="4:20" x14ac:dyDescent="0.35">
      <c r="D59" s="10"/>
      <c r="E59" s="101" t="str">
        <f>CALC_HC_PIEZA!B212</f>
        <v>Transport de residus perillosos</v>
      </c>
      <c r="F59" s="101"/>
      <c r="G59" s="101"/>
      <c r="H59" s="101"/>
      <c r="I59" s="109" t="str">
        <f>IFERROR(CALC_HC_PIEZA!V212,"-")</f>
        <v>-</v>
      </c>
      <c r="J59" s="76" t="str">
        <f>TEXTOS!$A$22</f>
        <v>g CO2 eq.</v>
      </c>
    </row>
    <row r="60" spans="4:20" x14ac:dyDescent="0.35">
      <c r="D60" s="10"/>
      <c r="E60" s="101" t="str">
        <f>CALC_HC_PIEZA!B213</f>
        <v>Transport de residus no perillosos</v>
      </c>
      <c r="F60" s="101"/>
      <c r="G60" s="101"/>
      <c r="H60" s="101"/>
      <c r="I60" s="109" t="str">
        <f>IFERROR(CALC_HC_PIEZA!V213,"-")</f>
        <v>-</v>
      </c>
      <c r="J60" s="76" t="str">
        <f>TEXTOS!$A$22</f>
        <v>g CO2 eq.</v>
      </c>
    </row>
    <row r="61" spans="4:20" x14ac:dyDescent="0.35">
      <c r="D61" s="10"/>
      <c r="E61" s="103" t="str">
        <f>TEXTOS!$A$21</f>
        <v>TOTAL</v>
      </c>
      <c r="F61" s="103"/>
      <c r="G61" s="103"/>
      <c r="H61" s="103"/>
      <c r="I61" s="110">
        <f>SUM(I45:I60)</f>
        <v>0</v>
      </c>
      <c r="J61" s="83" t="str">
        <f>TEXTOS!$A$22</f>
        <v>g CO2 eq.</v>
      </c>
    </row>
    <row r="62" spans="4:20" x14ac:dyDescent="0.35">
      <c r="D62" s="10"/>
      <c r="E62" s="10"/>
      <c r="F62" s="10"/>
      <c r="G62" s="10"/>
      <c r="H62" s="10"/>
      <c r="I62" s="10"/>
    </row>
    <row r="63" spans="4:20" x14ac:dyDescent="0.35">
      <c r="D63" s="10"/>
      <c r="E63" s="10"/>
      <c r="F63" s="10"/>
      <c r="G63" s="10"/>
      <c r="H63" s="10"/>
      <c r="I63" s="10"/>
    </row>
    <row r="64" spans="4:20" x14ac:dyDescent="0.35">
      <c r="D64" s="10"/>
      <c r="E64" s="10"/>
      <c r="F64" s="10"/>
      <c r="G64" s="10"/>
      <c r="H64" s="10"/>
      <c r="I64" s="10"/>
    </row>
    <row r="65" spans="4:9" x14ac:dyDescent="0.35">
      <c r="D65" s="10"/>
      <c r="E65" s="111" t="s">
        <v>716</v>
      </c>
      <c r="F65" s="111" t="str">
        <f>TEXTOS!$BH$2</f>
        <v>Extracció i producció de Mat. Auxiliars</v>
      </c>
      <c r="G65" s="111" t="str">
        <f>TEXTOS!$BH$3</f>
        <v>Transports Aigües Amunt (Mat. Aux., Energia i Vehicles)</v>
      </c>
      <c r="H65" s="111" t="str">
        <f>TEXTOS!$BH$4</f>
        <v>Producció</v>
      </c>
      <c r="I65" s="10"/>
    </row>
    <row r="66" spans="4:9" x14ac:dyDescent="0.35">
      <c r="D66" s="10"/>
      <c r="E66" s="111" t="str">
        <f>CALC_HC_PIEZA!X198</f>
        <v>Electricitat</v>
      </c>
      <c r="F66" s="112" t="str">
        <f>CALC_HC_PIEZA!Y198</f>
        <v/>
      </c>
      <c r="G66" s="112" t="str">
        <f>CALC_HC_PIEZA!Z198</f>
        <v/>
      </c>
      <c r="H66" s="112" t="e">
        <f>CALC_HC_PIEZA!AA198</f>
        <v>#DIV/0!</v>
      </c>
      <c r="I66" s="10"/>
    </row>
    <row r="67" spans="4:9" x14ac:dyDescent="0.35">
      <c r="D67" s="10"/>
      <c r="E67" s="111" t="str">
        <f>CALC_HC_SERV!O197</f>
        <v>Consum d'energia</v>
      </c>
      <c r="F67" s="112" t="str">
        <f>CALC_HC_PIEZA!Y199</f>
        <v/>
      </c>
      <c r="G67" s="112" t="str">
        <f>CALC_HC_PIEZA!Z199</f>
        <v/>
      </c>
      <c r="H67" s="112" t="e">
        <f>CALC_HC_PIEZA!AA199</f>
        <v>#DIV/0!</v>
      </c>
      <c r="I67" s="10"/>
    </row>
    <row r="68" spans="4:9" x14ac:dyDescent="0.35">
      <c r="D68" s="10"/>
      <c r="E68" s="111" t="str">
        <f>CALC_HC_SERV!O198</f>
        <v>Emissions de combustió d'energia</v>
      </c>
      <c r="F68" s="112" t="str">
        <f>CALC_HC_PIEZA!Y200</f>
        <v/>
      </c>
      <c r="G68" s="112" t="str">
        <f>CALC_HC_PIEZA!Z200</f>
        <v/>
      </c>
      <c r="H68" s="112" t="e">
        <f>CALC_HC_PIEZA!AA200</f>
        <v>#DIV/0!</v>
      </c>
      <c r="I68" s="10"/>
    </row>
    <row r="69" spans="4:9" x14ac:dyDescent="0.35">
      <c r="D69" s="10"/>
      <c r="E69" s="111" t="str">
        <f>CALC_HC_SERV!O199</f>
        <v>Aigua</v>
      </c>
      <c r="F69" s="112" t="e">
        <f>CALC_HC_PIEZA!Y201</f>
        <v>#DIV/0!</v>
      </c>
      <c r="G69" s="112" t="str">
        <f>CALC_HC_PIEZA!Z201</f>
        <v/>
      </c>
      <c r="H69" s="112" t="str">
        <f>CALC_HC_PIEZA!AA201</f>
        <v/>
      </c>
      <c r="I69" s="10"/>
    </row>
    <row r="70" spans="4:9" x14ac:dyDescent="0.35">
      <c r="D70" s="10"/>
      <c r="E70" s="111" t="str">
        <f>CALC_HC_SERV!O200</f>
        <v>Consumibles i materials auxiliars</v>
      </c>
      <c r="F70" s="112" t="e">
        <f>CALC_HC_PIEZA!Y202</f>
        <v>#DIV/0!</v>
      </c>
      <c r="G70" s="112" t="str">
        <f>CALC_HC_PIEZA!Z202</f>
        <v/>
      </c>
      <c r="H70" s="112" t="str">
        <f>CALC_HC_PIEZA!AA202</f>
        <v/>
      </c>
      <c r="I70" s="10"/>
    </row>
    <row r="71" spans="4:9" x14ac:dyDescent="0.35">
      <c r="D71" s="10"/>
      <c r="E71" s="111" t="str">
        <f>CALC_HC_SERV!O201</f>
        <v>Consum de refrigerants</v>
      </c>
      <c r="F71" s="112" t="e">
        <f>CALC_HC_PIEZA!Y203</f>
        <v>#DIV/0!</v>
      </c>
      <c r="G71" s="112" t="str">
        <f>CALC_HC_PIEZA!Z203</f>
        <v/>
      </c>
      <c r="H71" s="112" t="str">
        <f>CALC_HC_PIEZA!AA203</f>
        <v/>
      </c>
      <c r="I71" s="10"/>
    </row>
    <row r="72" spans="4:9" x14ac:dyDescent="0.35">
      <c r="D72" s="10"/>
      <c r="E72" s="111" t="str">
        <f>CALC_HC_SERV!O202</f>
        <v>Emissions de refrigerants</v>
      </c>
      <c r="F72" s="112" t="str">
        <f>CALC_HC_PIEZA!Y204</f>
        <v/>
      </c>
      <c r="G72" s="112" t="str">
        <f>CALC_HC_PIEZA!Z204</f>
        <v/>
      </c>
      <c r="H72" s="112" t="e">
        <f>CALC_HC_PIEZA!AA204</f>
        <v>#DIV/0!</v>
      </c>
      <c r="I72" s="10"/>
    </row>
    <row r="73" spans="4:9" x14ac:dyDescent="0.35">
      <c r="D73" s="10"/>
      <c r="E73" s="111" t="str">
        <f>CALC_HC_SERV!O203</f>
        <v>Residus perillosos</v>
      </c>
      <c r="F73" s="112" t="str">
        <f>CALC_HC_PIEZA!Y205</f>
        <v/>
      </c>
      <c r="G73" s="112" t="str">
        <f>CALC_HC_PIEZA!Z205</f>
        <v/>
      </c>
      <c r="H73" s="112" t="e">
        <f>CALC_HC_PIEZA!AA205</f>
        <v>#DIV/0!</v>
      </c>
      <c r="I73" s="10"/>
    </row>
    <row r="74" spans="4:9" x14ac:dyDescent="0.35">
      <c r="D74" s="10"/>
      <c r="E74" s="111" t="str">
        <f>CALC_HC_SERV!O204</f>
        <v>Residus no perillosos</v>
      </c>
      <c r="F74" s="112" t="str">
        <f>CALC_HC_PIEZA!Y206</f>
        <v/>
      </c>
      <c r="G74" s="112" t="str">
        <f>CALC_HC_PIEZA!Z206</f>
        <v/>
      </c>
      <c r="H74" s="112" t="e">
        <f>CALC_HC_PIEZA!AA206</f>
        <v>#DIV/0!</v>
      </c>
      <c r="I74" s="10"/>
    </row>
    <row r="75" spans="4:9" x14ac:dyDescent="0.35">
      <c r="D75" s="10"/>
      <c r="E75" s="111" t="str">
        <f>CALC_HC_SERV!O205</f>
        <v>Aigües residuals</v>
      </c>
      <c r="F75" s="112" t="str">
        <f>CALC_HC_PIEZA!Y207</f>
        <v/>
      </c>
      <c r="G75" s="112" t="str">
        <f>CALC_HC_PIEZA!Z207</f>
        <v/>
      </c>
      <c r="H75" s="112" t="e">
        <f>CALC_HC_PIEZA!AA207</f>
        <v>#DIV/0!</v>
      </c>
      <c r="I75" s="10"/>
    </row>
    <row r="76" spans="4:9" x14ac:dyDescent="0.35">
      <c r="D76" s="10"/>
      <c r="E76" s="111" t="str">
        <f>CALC_HC_SERV!O206</f>
        <v>Transport de vehicles</v>
      </c>
      <c r="F76" s="112" t="str">
        <f>CALC_HC_PIEZA!Y208</f>
        <v/>
      </c>
      <c r="G76" s="112" t="e">
        <f>CALC_HC_PIEZA!Z208</f>
        <v>#DIV/0!</v>
      </c>
      <c r="H76" s="112" t="str">
        <f>CALC_HC_PIEZA!AA208</f>
        <v/>
      </c>
      <c r="I76" s="10"/>
    </row>
    <row r="77" spans="4:9" x14ac:dyDescent="0.35">
      <c r="D77" s="10"/>
      <c r="E77" s="111" t="str">
        <f>CALC_HC_SERV!O207</f>
        <v>Transport de consumibles i materials auxiliars</v>
      </c>
      <c r="F77" s="112" t="str">
        <f>CALC_HC_PIEZA!Y209</f>
        <v/>
      </c>
      <c r="G77" s="112" t="e">
        <f>CALC_HC_PIEZA!Z209</f>
        <v>#DIV/0!</v>
      </c>
      <c r="H77" s="112" t="str">
        <f>CALC_HC_PIEZA!AA209</f>
        <v/>
      </c>
      <c r="I77" s="10"/>
    </row>
    <row r="78" spans="4:9" x14ac:dyDescent="0.35">
      <c r="D78" s="10"/>
      <c r="E78" s="111" t="str">
        <f>CALC_HC_SERV!O208</f>
        <v>Transport d'energia</v>
      </c>
      <c r="F78" s="112" t="str">
        <f>CALC_HC_PIEZA!Y210</f>
        <v/>
      </c>
      <c r="G78" s="112" t="e">
        <f>CALC_HC_PIEZA!Z210</f>
        <v>#DIV/0!</v>
      </c>
      <c r="H78" s="112" t="str">
        <f>CALC_HC_PIEZA!AA210</f>
        <v/>
      </c>
      <c r="I78" s="10"/>
    </row>
    <row r="79" spans="4:9" x14ac:dyDescent="0.35">
      <c r="D79" s="10"/>
      <c r="E79" s="111" t="str">
        <f>CALC_HC_SERV!O209</f>
        <v>Transport de refrigerants</v>
      </c>
      <c r="F79" s="112" t="str">
        <f>CALC_HC_PIEZA!Y211</f>
        <v/>
      </c>
      <c r="G79" s="112" t="e">
        <f>CALC_HC_PIEZA!Z211</f>
        <v>#DIV/0!</v>
      </c>
      <c r="H79" s="112" t="str">
        <f>CALC_HC_PIEZA!AA211</f>
        <v/>
      </c>
      <c r="I79" s="10"/>
    </row>
    <row r="80" spans="4:9" x14ac:dyDescent="0.35">
      <c r="D80" s="10"/>
      <c r="E80" s="111" t="str">
        <f>CALC_HC_SERV!O210</f>
        <v>Transport de residus perillosos</v>
      </c>
      <c r="F80" s="112" t="str">
        <f>CALC_HC_PIEZA!Y212</f>
        <v/>
      </c>
      <c r="G80" s="112" t="str">
        <f>CALC_HC_PIEZA!Z212</f>
        <v/>
      </c>
      <c r="H80" s="112" t="e">
        <f>CALC_HC_PIEZA!AA212</f>
        <v>#DIV/0!</v>
      </c>
      <c r="I80" s="10"/>
    </row>
    <row r="81" spans="4:15" x14ac:dyDescent="0.35">
      <c r="D81" s="10"/>
      <c r="E81" s="111" t="str">
        <f>CALC_HC_SERV!O211</f>
        <v>Transport de residus no perillosos</v>
      </c>
      <c r="F81" s="112" t="str">
        <f>CALC_HC_PIEZA!Y213</f>
        <v/>
      </c>
      <c r="G81" s="112" t="str">
        <f>CALC_HC_PIEZA!Z213</f>
        <v/>
      </c>
      <c r="H81" s="112" t="e">
        <f>CALC_HC_PIEZA!AA213</f>
        <v>#DIV/0!</v>
      </c>
      <c r="I81" s="10"/>
    </row>
    <row r="82" spans="4:15" x14ac:dyDescent="0.35">
      <c r="D82" s="10"/>
      <c r="E82" s="10"/>
      <c r="F82" s="10"/>
      <c r="G82" s="10"/>
      <c r="H82" s="10"/>
      <c r="I82" s="10"/>
    </row>
    <row r="83" spans="4:15" x14ac:dyDescent="0.35">
      <c r="D83" s="10"/>
      <c r="E83" s="10"/>
      <c r="F83" s="10"/>
      <c r="G83" s="10"/>
      <c r="H83" s="10"/>
      <c r="I83" s="10"/>
    </row>
    <row r="84" spans="4:15" x14ac:dyDescent="0.35">
      <c r="D84" s="10"/>
      <c r="E84" s="10"/>
      <c r="F84" s="10"/>
      <c r="G84" s="10"/>
      <c r="H84" s="10"/>
      <c r="I84" s="10"/>
    </row>
    <row r="85" spans="4:15" x14ac:dyDescent="0.35">
      <c r="D85" s="10"/>
      <c r="E85" s="10"/>
      <c r="F85" s="10"/>
      <c r="G85" s="10"/>
      <c r="H85" s="10"/>
      <c r="I85" s="10"/>
    </row>
    <row r="86" spans="4:15" x14ac:dyDescent="0.35">
      <c r="D86" s="10"/>
      <c r="E86" s="10"/>
      <c r="F86" s="10"/>
      <c r="G86" s="10"/>
      <c r="H86" s="10"/>
      <c r="I86" s="10"/>
    </row>
    <row r="87" spans="4:15" x14ac:dyDescent="0.35">
      <c r="D87" s="10"/>
      <c r="E87" s="10"/>
      <c r="F87" s="10"/>
      <c r="G87" s="10"/>
      <c r="H87" s="10"/>
      <c r="I87" s="10"/>
    </row>
    <row r="88" spans="4:15" x14ac:dyDescent="0.35">
      <c r="D88" s="10"/>
      <c r="E88" s="10"/>
      <c r="F88" s="10"/>
      <c r="G88" s="10"/>
      <c r="H88" s="10"/>
      <c r="I88" s="10"/>
    </row>
    <row r="89" spans="4:15" x14ac:dyDescent="0.35">
      <c r="D89" s="10"/>
      <c r="E89" s="10"/>
      <c r="F89" s="10"/>
      <c r="G89" s="10"/>
      <c r="H89" s="10"/>
      <c r="I89" s="10"/>
    </row>
    <row r="90" spans="4:15" x14ac:dyDescent="0.35">
      <c r="D90" s="10"/>
      <c r="E90" s="10"/>
      <c r="F90" s="10"/>
      <c r="G90" s="10"/>
      <c r="H90" s="10"/>
      <c r="I90" s="10"/>
    </row>
    <row r="91" spans="4:15" x14ac:dyDescent="0.35">
      <c r="D91" s="10"/>
      <c r="E91" s="10"/>
      <c r="F91" s="10"/>
      <c r="G91" s="10"/>
      <c r="H91" s="10"/>
      <c r="I91" s="10"/>
    </row>
    <row r="92" spans="4:15" x14ac:dyDescent="0.35">
      <c r="D92" s="10"/>
      <c r="E92" s="10"/>
      <c r="F92" s="10"/>
      <c r="G92" s="10"/>
      <c r="H92" s="10"/>
      <c r="I92" s="10"/>
    </row>
    <row r="93" spans="4:15" ht="21" x14ac:dyDescent="0.35">
      <c r="D93" s="105" t="s">
        <v>879</v>
      </c>
      <c r="E93" s="10"/>
      <c r="F93" s="10"/>
      <c r="G93" s="10"/>
      <c r="H93" s="10"/>
      <c r="I93" s="10"/>
    </row>
    <row r="94" spans="4:15" x14ac:dyDescent="0.35">
      <c r="D94" s="10"/>
      <c r="E94" s="10"/>
      <c r="F94" s="10"/>
      <c r="G94" s="10"/>
      <c r="H94" s="10"/>
      <c r="I94" s="10"/>
    </row>
    <row r="95" spans="4:15" x14ac:dyDescent="0.35">
      <c r="D95" s="10">
        <f>CALC_HC_PIEZA!B224</f>
        <v>1</v>
      </c>
      <c r="E95" s="101" t="str">
        <f>IFERROR(CALC_HC_PIEZA!C224,"")</f>
        <v/>
      </c>
      <c r="F95" s="101"/>
      <c r="G95" s="101"/>
      <c r="H95" s="101"/>
      <c r="I95" s="101"/>
      <c r="J95" s="76"/>
      <c r="K95" s="76"/>
      <c r="L95" s="76"/>
      <c r="M95" s="137" t="str">
        <f>IFERROR(CALC_HC_PIEZA!D224,"-")</f>
        <v>-</v>
      </c>
      <c r="N95" s="76" t="str">
        <f>TEXTOS!$A$22</f>
        <v>g CO2 eq.</v>
      </c>
      <c r="O95" s="81" t="str">
        <f>IFERROR(CALC_HC_PIEZA!E224,"")</f>
        <v/>
      </c>
    </row>
    <row r="96" spans="4:15" x14ac:dyDescent="0.35">
      <c r="D96" s="10">
        <f>CALC_HC_PIEZA!B225</f>
        <v>2</v>
      </c>
      <c r="E96" s="101" t="str">
        <f>IFERROR(CALC_HC_PIEZA!C225,"")</f>
        <v/>
      </c>
      <c r="F96" s="101"/>
      <c r="G96" s="101"/>
      <c r="H96" s="101"/>
      <c r="I96" s="101"/>
      <c r="J96" s="76"/>
      <c r="K96" s="76"/>
      <c r="L96" s="76"/>
      <c r="M96" s="137" t="str">
        <f>IFERROR(CALC_HC_PIEZA!D225,"-")</f>
        <v>-</v>
      </c>
      <c r="N96" s="76" t="str">
        <f>TEXTOS!$A$22</f>
        <v>g CO2 eq.</v>
      </c>
      <c r="O96" s="81" t="str">
        <f>IFERROR(CALC_HC_PIEZA!E225,"")</f>
        <v/>
      </c>
    </row>
    <row r="97" spans="4:15" x14ac:dyDescent="0.35">
      <c r="D97" s="10">
        <f>CALC_HC_PIEZA!B226</f>
        <v>3</v>
      </c>
      <c r="E97" s="101" t="str">
        <f>IFERROR(CALC_HC_PIEZA!C226,"")</f>
        <v/>
      </c>
      <c r="F97" s="101"/>
      <c r="G97" s="101"/>
      <c r="H97" s="101"/>
      <c r="I97" s="101"/>
      <c r="J97" s="76"/>
      <c r="K97" s="76"/>
      <c r="L97" s="76"/>
      <c r="M97" s="137" t="str">
        <f>IFERROR(CALC_HC_PIEZA!D226,"-")</f>
        <v>-</v>
      </c>
      <c r="N97" s="76" t="str">
        <f>TEXTOS!$A$22</f>
        <v>g CO2 eq.</v>
      </c>
      <c r="O97" s="81" t="str">
        <f>IFERROR(CALC_HC_PIEZA!E226,"")</f>
        <v/>
      </c>
    </row>
    <row r="98" spans="4:15" x14ac:dyDescent="0.35">
      <c r="D98" s="10">
        <f>CALC_HC_PIEZA!B227</f>
        <v>4</v>
      </c>
      <c r="E98" s="101" t="str">
        <f>IFERROR(CALC_HC_PIEZA!C227,"")</f>
        <v/>
      </c>
      <c r="F98" s="101"/>
      <c r="G98" s="101"/>
      <c r="H98" s="101"/>
      <c r="I98" s="101"/>
      <c r="J98" s="76"/>
      <c r="K98" s="76"/>
      <c r="L98" s="76"/>
      <c r="M98" s="137" t="str">
        <f>IFERROR(CALC_HC_PIEZA!D227,"-")</f>
        <v>-</v>
      </c>
      <c r="N98" s="76" t="str">
        <f>TEXTOS!$A$22</f>
        <v>g CO2 eq.</v>
      </c>
      <c r="O98" s="81" t="str">
        <f>IFERROR(CALC_HC_PIEZA!E227,"")</f>
        <v/>
      </c>
    </row>
    <row r="99" spans="4:15" x14ac:dyDescent="0.35">
      <c r="D99" s="10">
        <f>CALC_HC_PIEZA!B228</f>
        <v>5</v>
      </c>
      <c r="E99" s="101" t="str">
        <f>IFERROR(CALC_HC_PIEZA!C228,"")</f>
        <v/>
      </c>
      <c r="F99" s="101"/>
      <c r="G99" s="101"/>
      <c r="H99" s="101"/>
      <c r="I99" s="101"/>
      <c r="J99" s="76"/>
      <c r="K99" s="76"/>
      <c r="L99" s="76"/>
      <c r="M99" s="137" t="str">
        <f>IFERROR(CALC_HC_PIEZA!D228,"-")</f>
        <v>-</v>
      </c>
      <c r="N99" s="76" t="str">
        <f>TEXTOS!$A$22</f>
        <v>g CO2 eq.</v>
      </c>
      <c r="O99" s="81" t="str">
        <f>IFERROR(CALC_HC_PIEZA!E228,"")</f>
        <v/>
      </c>
    </row>
    <row r="100" spans="4:15" x14ac:dyDescent="0.35">
      <c r="D100" s="10">
        <f>CALC_HC_PIEZA!B229</f>
        <v>6</v>
      </c>
      <c r="E100" s="101" t="str">
        <f>IFERROR(CALC_HC_PIEZA!C229,"")</f>
        <v/>
      </c>
      <c r="F100" s="101"/>
      <c r="G100" s="101"/>
      <c r="H100" s="101"/>
      <c r="I100" s="101"/>
      <c r="J100" s="76"/>
      <c r="K100" s="76"/>
      <c r="L100" s="76"/>
      <c r="M100" s="137" t="str">
        <f>IFERROR(CALC_HC_PIEZA!D229,"-")</f>
        <v>-</v>
      </c>
      <c r="N100" s="76" t="str">
        <f>TEXTOS!$A$22</f>
        <v>g CO2 eq.</v>
      </c>
      <c r="O100" s="81" t="str">
        <f>IFERROR(CALC_HC_PIEZA!E229,"")</f>
        <v/>
      </c>
    </row>
    <row r="101" spans="4:15" x14ac:dyDescent="0.35">
      <c r="D101" s="10">
        <f>CALC_HC_PIEZA!B230</f>
        <v>7</v>
      </c>
      <c r="E101" s="101" t="str">
        <f>IFERROR(CALC_HC_PIEZA!C230,"")</f>
        <v/>
      </c>
      <c r="F101" s="101"/>
      <c r="G101" s="101"/>
      <c r="H101" s="101"/>
      <c r="I101" s="101"/>
      <c r="J101" s="76"/>
      <c r="K101" s="76"/>
      <c r="L101" s="76"/>
      <c r="M101" s="137" t="str">
        <f>IFERROR(CALC_HC_PIEZA!D230,"-")</f>
        <v>-</v>
      </c>
      <c r="N101" s="76" t="str">
        <f>TEXTOS!$A$22</f>
        <v>g CO2 eq.</v>
      </c>
      <c r="O101" s="81" t="str">
        <f>IFERROR(CALC_HC_PIEZA!E230,"")</f>
        <v/>
      </c>
    </row>
    <row r="102" spans="4:15" x14ac:dyDescent="0.35">
      <c r="D102" s="10">
        <f>CALC_HC_PIEZA!B231</f>
        <v>8</v>
      </c>
      <c r="E102" s="101" t="str">
        <f>IFERROR(CALC_HC_PIEZA!C231,"")</f>
        <v/>
      </c>
      <c r="F102" s="101"/>
      <c r="G102" s="101"/>
      <c r="H102" s="101"/>
      <c r="I102" s="101"/>
      <c r="J102" s="76"/>
      <c r="K102" s="76"/>
      <c r="L102" s="76"/>
      <c r="M102" s="137" t="str">
        <f>IFERROR(CALC_HC_PIEZA!D231,"-")</f>
        <v>-</v>
      </c>
      <c r="N102" s="76" t="str">
        <f>TEXTOS!$A$22</f>
        <v>g CO2 eq.</v>
      </c>
      <c r="O102" s="81" t="str">
        <f>IFERROR(CALC_HC_PIEZA!E231,"")</f>
        <v/>
      </c>
    </row>
    <row r="103" spans="4:15" x14ac:dyDescent="0.35">
      <c r="D103" s="10">
        <f>CALC_HC_PIEZA!B232</f>
        <v>9</v>
      </c>
      <c r="E103" s="101" t="str">
        <f>IFERROR(CALC_HC_PIEZA!C232,"")</f>
        <v/>
      </c>
      <c r="F103" s="101"/>
      <c r="G103" s="101"/>
      <c r="H103" s="101"/>
      <c r="I103" s="101"/>
      <c r="J103" s="76"/>
      <c r="K103" s="76"/>
      <c r="L103" s="76"/>
      <c r="M103" s="137" t="str">
        <f>IFERROR(CALC_HC_PIEZA!D232,"-")</f>
        <v>-</v>
      </c>
      <c r="N103" s="76" t="str">
        <f>TEXTOS!$A$22</f>
        <v>g CO2 eq.</v>
      </c>
      <c r="O103" s="81" t="str">
        <f>IFERROR(CALC_HC_PIEZA!E232,"")</f>
        <v/>
      </c>
    </row>
    <row r="104" spans="4:15" x14ac:dyDescent="0.35">
      <c r="D104" s="10">
        <f>CALC_HC_PIEZA!B233</f>
        <v>10</v>
      </c>
      <c r="E104" s="101" t="str">
        <f>IFERROR(CALC_HC_PIEZA!C233,"")</f>
        <v/>
      </c>
      <c r="F104" s="101"/>
      <c r="G104" s="101"/>
      <c r="H104" s="101"/>
      <c r="I104" s="101"/>
      <c r="J104" s="76"/>
      <c r="K104" s="76"/>
      <c r="L104" s="76"/>
      <c r="M104" s="137" t="str">
        <f>IFERROR(CALC_HC_PIEZA!D233,"-")</f>
        <v>-</v>
      </c>
      <c r="N104" s="76" t="str">
        <f>TEXTOS!$A$22</f>
        <v>g CO2 eq.</v>
      </c>
      <c r="O104" s="81" t="str">
        <f>IFERROR(CALC_HC_PIEZA!E233,"")</f>
        <v/>
      </c>
    </row>
    <row r="105" spans="4:15" x14ac:dyDescent="0.35">
      <c r="D105" s="10">
        <f>CALC_HC_PIEZA!B234</f>
        <v>11</v>
      </c>
      <c r="E105" s="101" t="str">
        <f>IFERROR(CALC_HC_PIEZA!C234,"")</f>
        <v/>
      </c>
      <c r="F105" s="101"/>
      <c r="G105" s="101"/>
      <c r="H105" s="101"/>
      <c r="I105" s="101"/>
      <c r="J105" s="76"/>
      <c r="K105" s="76"/>
      <c r="L105" s="76"/>
      <c r="M105" s="137" t="str">
        <f>IFERROR(CALC_HC_PIEZA!D234,"-")</f>
        <v>-</v>
      </c>
      <c r="N105" s="76" t="str">
        <f>TEXTOS!$A$22</f>
        <v>g CO2 eq.</v>
      </c>
      <c r="O105" s="81" t="str">
        <f>IFERROR(CALC_HC_PIEZA!E234,"")</f>
        <v/>
      </c>
    </row>
    <row r="106" spans="4:15" x14ac:dyDescent="0.35">
      <c r="D106" s="10">
        <f>CALC_HC_PIEZA!B235</f>
        <v>12</v>
      </c>
      <c r="E106" s="101" t="str">
        <f>IFERROR(CALC_HC_PIEZA!C235,"")</f>
        <v/>
      </c>
      <c r="F106" s="101"/>
      <c r="G106" s="101"/>
      <c r="H106" s="101"/>
      <c r="I106" s="101"/>
      <c r="J106" s="76"/>
      <c r="K106" s="76"/>
      <c r="L106" s="76"/>
      <c r="M106" s="137" t="str">
        <f>IFERROR(CALC_HC_PIEZA!D235,"-")</f>
        <v>-</v>
      </c>
      <c r="N106" s="76" t="str">
        <f>TEXTOS!$A$22</f>
        <v>g CO2 eq.</v>
      </c>
      <c r="O106" s="81" t="str">
        <f>IFERROR(CALC_HC_PIEZA!E235,"")</f>
        <v/>
      </c>
    </row>
    <row r="107" spans="4:15" x14ac:dyDescent="0.35">
      <c r="D107" s="10">
        <f>CALC_HC_PIEZA!B236</f>
        <v>13</v>
      </c>
      <c r="E107" s="101" t="str">
        <f>IFERROR(CALC_HC_PIEZA!C236,"")</f>
        <v/>
      </c>
      <c r="F107" s="101"/>
      <c r="G107" s="101"/>
      <c r="H107" s="101"/>
      <c r="I107" s="101"/>
      <c r="J107" s="76"/>
      <c r="K107" s="76"/>
      <c r="L107" s="76"/>
      <c r="M107" s="137" t="str">
        <f>IFERROR(CALC_HC_PIEZA!D236,"-")</f>
        <v>-</v>
      </c>
      <c r="N107" s="76" t="str">
        <f>TEXTOS!$A$22</f>
        <v>g CO2 eq.</v>
      </c>
      <c r="O107" s="81" t="str">
        <f>IFERROR(CALC_HC_PIEZA!E236,"")</f>
        <v/>
      </c>
    </row>
    <row r="108" spans="4:15" x14ac:dyDescent="0.35">
      <c r="D108" s="10">
        <f>CALC_HC_PIEZA!B237</f>
        <v>14</v>
      </c>
      <c r="E108" s="101" t="str">
        <f>IFERROR(CALC_HC_PIEZA!C237,"")</f>
        <v/>
      </c>
      <c r="F108" s="101"/>
      <c r="G108" s="101"/>
      <c r="H108" s="101"/>
      <c r="I108" s="101"/>
      <c r="J108" s="76"/>
      <c r="K108" s="76"/>
      <c r="L108" s="76"/>
      <c r="M108" s="137" t="str">
        <f>IFERROR(CALC_HC_PIEZA!D237,"-")</f>
        <v>-</v>
      </c>
      <c r="N108" s="76" t="str">
        <f>TEXTOS!$A$22</f>
        <v>g CO2 eq.</v>
      </c>
      <c r="O108" s="81" t="str">
        <f>IFERROR(CALC_HC_PIEZA!E237,"")</f>
        <v/>
      </c>
    </row>
    <row r="109" spans="4:15" x14ac:dyDescent="0.35">
      <c r="D109" s="10">
        <f>CALC_HC_PIEZA!B238</f>
        <v>15</v>
      </c>
      <c r="E109" s="101" t="str">
        <f>IFERROR(CALC_HC_PIEZA!C238,"")</f>
        <v/>
      </c>
      <c r="F109" s="101"/>
      <c r="G109" s="101"/>
      <c r="H109" s="101"/>
      <c r="I109" s="101"/>
      <c r="J109" s="76"/>
      <c r="K109" s="76"/>
      <c r="L109" s="76"/>
      <c r="M109" s="137" t="str">
        <f>IFERROR(CALC_HC_PIEZA!D238,"-")</f>
        <v>-</v>
      </c>
      <c r="N109" s="76" t="str">
        <f>TEXTOS!$A$22</f>
        <v>g CO2 eq.</v>
      </c>
      <c r="O109" s="81" t="str">
        <f>IFERROR(CALC_HC_PIEZA!E238,"")</f>
        <v/>
      </c>
    </row>
    <row r="110" spans="4:15" x14ac:dyDescent="0.35">
      <c r="D110" s="10">
        <f>CALC_HC_PIEZA!B239</f>
        <v>16</v>
      </c>
      <c r="E110" s="101" t="str">
        <f>IFERROR(CALC_HC_PIEZA!C239,"")</f>
        <v/>
      </c>
      <c r="F110" s="101"/>
      <c r="G110" s="101"/>
      <c r="H110" s="101"/>
      <c r="I110" s="101"/>
      <c r="J110" s="76"/>
      <c r="K110" s="76"/>
      <c r="L110" s="76"/>
      <c r="M110" s="137" t="str">
        <f>IFERROR(CALC_HC_PIEZA!D239,"-")</f>
        <v>-</v>
      </c>
      <c r="N110" s="76" t="str">
        <f>TEXTOS!$A$22</f>
        <v>g CO2 eq.</v>
      </c>
      <c r="O110" s="81" t="str">
        <f>IFERROR(CALC_HC_PIEZA!E239,"")</f>
        <v/>
      </c>
    </row>
    <row r="111" spans="4:15" x14ac:dyDescent="0.35">
      <c r="D111" s="10">
        <f>CALC_HC_PIEZA!B240</f>
        <v>17</v>
      </c>
      <c r="E111" s="101" t="str">
        <f>IFERROR(CALC_HC_PIEZA!C240,"")</f>
        <v/>
      </c>
      <c r="F111" s="101"/>
      <c r="G111" s="101"/>
      <c r="H111" s="101"/>
      <c r="I111" s="101"/>
      <c r="J111" s="76"/>
      <c r="K111" s="76"/>
      <c r="L111" s="76"/>
      <c r="M111" s="137" t="str">
        <f>IFERROR(CALC_HC_PIEZA!D240,"-")</f>
        <v>-</v>
      </c>
      <c r="N111" s="76" t="str">
        <f>TEXTOS!$A$22</f>
        <v>g CO2 eq.</v>
      </c>
      <c r="O111" s="81" t="str">
        <f>IFERROR(CALC_HC_PIEZA!E240,"")</f>
        <v/>
      </c>
    </row>
    <row r="112" spans="4:15" x14ac:dyDescent="0.35">
      <c r="D112" s="10">
        <f>CALC_HC_PIEZA!B241</f>
        <v>18</v>
      </c>
      <c r="E112" s="101" t="str">
        <f>IFERROR(CALC_HC_PIEZA!C241,"")</f>
        <v/>
      </c>
      <c r="F112" s="101"/>
      <c r="G112" s="101"/>
      <c r="H112" s="101"/>
      <c r="I112" s="101"/>
      <c r="J112" s="76"/>
      <c r="K112" s="76"/>
      <c r="L112" s="76"/>
      <c r="M112" s="137" t="str">
        <f>IFERROR(CALC_HC_PIEZA!D241,"-")</f>
        <v>-</v>
      </c>
      <c r="N112" s="76" t="str">
        <f>TEXTOS!$A$22</f>
        <v>g CO2 eq.</v>
      </c>
      <c r="O112" s="81" t="str">
        <f>IFERROR(CALC_HC_PIEZA!E241,"")</f>
        <v/>
      </c>
    </row>
    <row r="113" spans="4:15" x14ac:dyDescent="0.35">
      <c r="D113" s="10">
        <f>CALC_HC_PIEZA!B242</f>
        <v>19</v>
      </c>
      <c r="E113" s="101" t="str">
        <f>IFERROR(CALC_HC_PIEZA!C242,"")</f>
        <v/>
      </c>
      <c r="F113" s="101"/>
      <c r="G113" s="101"/>
      <c r="H113" s="101"/>
      <c r="I113" s="101"/>
      <c r="J113" s="76"/>
      <c r="K113" s="76"/>
      <c r="L113" s="76"/>
      <c r="M113" s="137" t="str">
        <f>IFERROR(CALC_HC_PIEZA!D242,"-")</f>
        <v>-</v>
      </c>
      <c r="N113" s="76" t="str">
        <f>TEXTOS!$A$22</f>
        <v>g CO2 eq.</v>
      </c>
      <c r="O113" s="81" t="str">
        <f>IFERROR(CALC_HC_PIEZA!E242,"")</f>
        <v/>
      </c>
    </row>
    <row r="114" spans="4:15" x14ac:dyDescent="0.35">
      <c r="D114" s="10">
        <f>CALC_HC_PIEZA!B243</f>
        <v>20</v>
      </c>
      <c r="E114" s="101" t="str">
        <f>IFERROR(CALC_HC_PIEZA!C243,"")</f>
        <v/>
      </c>
      <c r="F114" s="101"/>
      <c r="G114" s="101"/>
      <c r="H114" s="101"/>
      <c r="I114" s="101"/>
      <c r="J114" s="76"/>
      <c r="K114" s="76"/>
      <c r="L114" s="76"/>
      <c r="M114" s="137" t="str">
        <f>IFERROR(CALC_HC_PIEZA!D243,"-")</f>
        <v>-</v>
      </c>
      <c r="N114" s="76" t="str">
        <f>TEXTOS!$A$22</f>
        <v>g CO2 eq.</v>
      </c>
      <c r="O114" s="81" t="str">
        <f>IFERROR(CALC_HC_PIEZA!E243,"")</f>
        <v/>
      </c>
    </row>
    <row r="115" spans="4:15" x14ac:dyDescent="0.35">
      <c r="D115" s="10"/>
      <c r="E115" s="101" t="str">
        <f>CALC_HC_PIEZA!C244</f>
        <v>Altres</v>
      </c>
      <c r="F115" s="101"/>
      <c r="G115" s="101"/>
      <c r="H115" s="101"/>
      <c r="I115" s="101"/>
      <c r="J115" s="76"/>
      <c r="K115" s="76"/>
      <c r="L115" s="76"/>
      <c r="M115" s="137" t="str">
        <f>IFERROR(CALC_HC_PIEZA!D244,"-")</f>
        <v>-</v>
      </c>
      <c r="N115" s="76" t="str">
        <f>TEXTOS!$A$22</f>
        <v>g CO2 eq.</v>
      </c>
      <c r="O115" s="81" t="str">
        <f>IFERROR(CALC_HC_PIEZA!E244,"")</f>
        <v/>
      </c>
    </row>
    <row r="116" spans="4:15" x14ac:dyDescent="0.35">
      <c r="D116" s="10"/>
      <c r="E116" s="10"/>
      <c r="F116" s="10"/>
      <c r="G116" s="10"/>
      <c r="H116" s="10"/>
      <c r="I116" s="10"/>
    </row>
    <row r="117" spans="4:15" x14ac:dyDescent="0.35">
      <c r="D117" s="10"/>
      <c r="E117" s="10"/>
      <c r="F117" s="10"/>
      <c r="G117" s="10"/>
      <c r="H117" s="10"/>
      <c r="I117" s="10"/>
    </row>
  </sheetData>
  <sheetProtection algorithmName="SHA-512" hashValue="uk6B9LjLSMwQk+FxYFu3OutSE+skhFctlDpp9hBFsUxvlGoMMX0tmyDnbSCTy5KfKNi1sPoS8LsLVHN+cCZUDg==" saltValue="G656K+wP/lxNkFtBKAGNdA==" spinCount="100000" sheet="1" objects="1" scenarios="1"/>
  <mergeCells count="5">
    <mergeCell ref="D6:I6"/>
    <mergeCell ref="D7:D8"/>
    <mergeCell ref="G7:G8"/>
    <mergeCell ref="E8:F8"/>
    <mergeCell ref="K7:K8"/>
  </mergeCells>
  <hyperlinks>
    <hyperlink ref="E7" location="'1_GEN1'!A1" display="'1_GEN1'!A1" xr:uid="{00000000-0004-0000-0E00-000000000000}"/>
    <hyperlink ref="F7" location="'2_TRAS'!A1" display="'2_TRAS'!A1" xr:uid="{00000000-0004-0000-0E00-000001000000}"/>
    <hyperlink ref="E8:F8" location="HC_CAT!A1" display="HC_CAT!A1" xr:uid="{00000000-0004-0000-0E00-000002000000}"/>
    <hyperlink ref="G7:G8" location="'3_GEN2'!A1" display="'3_GEN2'!A1" xr:uid="{00000000-0004-0000-0E00-000003000000}"/>
    <hyperlink ref="H7" location="'4_SERV'!A1" display="'4_SERV'!A1" xr:uid="{00000000-0004-0000-0E00-000004000000}"/>
    <hyperlink ref="H8" location="'5_PEçA'!A1" display="'5_PEçA'!A1" xr:uid="{00000000-0004-0000-0E00-000005000000}"/>
    <hyperlink ref="I7" location="HC_SERV!A1" display="HC_SERV!A1" xr:uid="{00000000-0004-0000-0E00-000006000000}"/>
    <hyperlink ref="I8" location="HC_PEçA!A1" display="HC_PEçA!A1" xr:uid="{00000000-0004-0000-0E00-000007000000}"/>
    <hyperlink ref="D7:D8" location="INDEX!A1" display="INDEX!A1" xr:uid="{00000000-0004-0000-0E00-000008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175"/>
  <sheetViews>
    <sheetView topLeftCell="B1" workbookViewId="0">
      <selection activeCell="H3" sqref="H3"/>
    </sheetView>
  </sheetViews>
  <sheetFormatPr defaultColWidth="10.81640625" defaultRowHeight="14.5" x14ac:dyDescent="0.35"/>
  <cols>
    <col min="4" max="4" width="30.81640625" customWidth="1"/>
    <col min="5" max="5" width="7.26953125" bestFit="1" customWidth="1"/>
    <col min="6" max="7" width="7.26953125" customWidth="1"/>
    <col min="9" max="10" width="29.54296875" customWidth="1"/>
    <col min="11" max="11" width="12.453125" customWidth="1"/>
    <col min="12" max="14" width="14.453125" customWidth="1"/>
    <col min="15" max="33" width="11.453125" customWidth="1"/>
    <col min="39" max="39" width="58.7265625" customWidth="1"/>
  </cols>
  <sheetData>
    <row r="1" spans="1:65" x14ac:dyDescent="0.35">
      <c r="A1" t="s">
        <v>306</v>
      </c>
      <c r="B1" t="s">
        <v>218</v>
      </c>
      <c r="D1" t="s">
        <v>307</v>
      </c>
      <c r="E1" t="s">
        <v>475</v>
      </c>
      <c r="F1" t="s">
        <v>488</v>
      </c>
      <c r="G1" t="s">
        <v>616</v>
      </c>
      <c r="H1" t="s">
        <v>222</v>
      </c>
      <c r="I1" t="s">
        <v>650</v>
      </c>
      <c r="J1" t="s">
        <v>657</v>
      </c>
      <c r="K1" t="s">
        <v>742</v>
      </c>
      <c r="L1" t="s">
        <v>738</v>
      </c>
      <c r="M1" t="s">
        <v>740</v>
      </c>
      <c r="N1" t="s">
        <v>739</v>
      </c>
      <c r="O1" t="s">
        <v>736</v>
      </c>
      <c r="P1" t="s">
        <v>741</v>
      </c>
      <c r="Q1" t="s">
        <v>734</v>
      </c>
      <c r="R1" t="s">
        <v>646</v>
      </c>
      <c r="S1" t="s">
        <v>642</v>
      </c>
      <c r="T1" t="s">
        <v>643</v>
      </c>
      <c r="U1" t="s">
        <v>644</v>
      </c>
      <c r="V1" t="s">
        <v>645</v>
      </c>
      <c r="W1" t="s">
        <v>649</v>
      </c>
      <c r="X1" t="s">
        <v>648</v>
      </c>
      <c r="Y1" t="s">
        <v>647</v>
      </c>
      <c r="Z1" t="s">
        <v>651</v>
      </c>
      <c r="AA1" t="s">
        <v>743</v>
      </c>
      <c r="AB1" t="s">
        <v>652</v>
      </c>
      <c r="AC1" t="s">
        <v>653</v>
      </c>
      <c r="AD1" t="s">
        <v>737</v>
      </c>
      <c r="AE1" t="s">
        <v>654</v>
      </c>
      <c r="AF1" t="s">
        <v>735</v>
      </c>
      <c r="AG1" t="s">
        <v>655</v>
      </c>
      <c r="AH1" t="s">
        <v>656</v>
      </c>
      <c r="AI1" t="s">
        <v>658</v>
      </c>
      <c r="AJ1" t="s">
        <v>233</v>
      </c>
      <c r="AK1" t="s">
        <v>286</v>
      </c>
      <c r="AL1" t="s">
        <v>363</v>
      </c>
      <c r="AO1" t="s">
        <v>196</v>
      </c>
      <c r="AP1" t="s">
        <v>313</v>
      </c>
      <c r="AQ1" t="s">
        <v>348</v>
      </c>
      <c r="AR1" t="s">
        <v>349</v>
      </c>
      <c r="AS1" t="s">
        <v>354</v>
      </c>
      <c r="AT1" t="s">
        <v>406</v>
      </c>
      <c r="AU1" t="s">
        <v>416</v>
      </c>
      <c r="AV1" t="s">
        <v>498</v>
      </c>
      <c r="AW1" t="s">
        <v>499</v>
      </c>
      <c r="AX1" t="s">
        <v>500</v>
      </c>
      <c r="AY1" t="s">
        <v>501</v>
      </c>
      <c r="AZ1" t="s">
        <v>503</v>
      </c>
      <c r="BA1" t="s">
        <v>732</v>
      </c>
      <c r="BB1" s="1" t="s">
        <v>505</v>
      </c>
      <c r="BC1" s="1" t="s">
        <v>504</v>
      </c>
      <c r="BE1" t="s">
        <v>502</v>
      </c>
      <c r="BG1" t="s">
        <v>531</v>
      </c>
      <c r="BH1" t="s">
        <v>614</v>
      </c>
      <c r="BI1" t="s">
        <v>636</v>
      </c>
      <c r="BJ1" t="s">
        <v>621</v>
      </c>
      <c r="BK1" t="s">
        <v>733</v>
      </c>
      <c r="BL1" t="s">
        <v>730</v>
      </c>
    </row>
    <row r="2" spans="1:65" x14ac:dyDescent="0.35">
      <c r="A2" s="73" t="s">
        <v>891</v>
      </c>
      <c r="B2" s="73" t="s">
        <v>217</v>
      </c>
      <c r="C2" s="71" t="s">
        <v>11</v>
      </c>
      <c r="D2" s="71" t="s">
        <v>914</v>
      </c>
      <c r="E2" s="4" t="s">
        <v>459</v>
      </c>
      <c r="F2" t="str">
        <f>E2</f>
        <v>ELE</v>
      </c>
      <c r="G2" t="str">
        <f>E2</f>
        <v>ELE</v>
      </c>
      <c r="H2" t="s">
        <v>220</v>
      </c>
      <c r="I2" s="73" t="s">
        <v>926</v>
      </c>
      <c r="J2" s="87" t="str">
        <f>$AI$4</f>
        <v>Recuperació</v>
      </c>
      <c r="K2" s="87" t="str">
        <f>$I$2</f>
        <v>Valorització energètica</v>
      </c>
      <c r="L2" s="87" t="str">
        <f>$I$13</f>
        <v>Reciclatge i recuperació</v>
      </c>
      <c r="M2" s="87" t="str">
        <f>$I$5</f>
        <v>Recuperació materials</v>
      </c>
      <c r="N2" s="87" t="str">
        <f>$I$7</f>
        <v>Eliminació</v>
      </c>
      <c r="O2" s="87" t="str">
        <f>$I$2</f>
        <v>Valorització energètica</v>
      </c>
      <c r="P2" s="87" t="str">
        <f>$I$8</f>
        <v>Reciclatge</v>
      </c>
      <c r="Q2" s="87" t="str">
        <f>$I$8</f>
        <v>Reciclatge</v>
      </c>
      <c r="R2" s="87" t="str">
        <f>$I$2</f>
        <v>Valorització energètica</v>
      </c>
      <c r="S2" s="87" t="str">
        <f>$I$4</f>
        <v>Reciclatge i recuperació de metalls</v>
      </c>
      <c r="T2" s="87" t="str">
        <f>$I$5</f>
        <v>Recuperació materials</v>
      </c>
      <c r="U2" s="87" t="str">
        <f>$I$5</f>
        <v>Recuperació materials</v>
      </c>
      <c r="V2" s="87" t="str">
        <f>$I$8</f>
        <v>Reciclatge</v>
      </c>
      <c r="W2" s="87" t="str">
        <f>$I$6</f>
        <v>Reutilització per part del CAT</v>
      </c>
      <c r="X2" s="87" t="str">
        <f>$I$7</f>
        <v>Eliminació</v>
      </c>
      <c r="Y2" s="87" t="str">
        <f>$I$2</f>
        <v>Valorització energètica</v>
      </c>
      <c r="Z2" s="87" t="str">
        <f>$I$7</f>
        <v>Eliminació</v>
      </c>
      <c r="AA2" s="87" t="str">
        <f>$I$7</f>
        <v>Eliminació</v>
      </c>
      <c r="AB2" s="87" t="str">
        <f>$I$8</f>
        <v>Reciclatge</v>
      </c>
      <c r="AC2" s="87" t="str">
        <f>$I$7</f>
        <v>Eliminació</v>
      </c>
      <c r="AD2" s="87" t="str">
        <f>$I$11</f>
        <v>Separació</v>
      </c>
      <c r="AE2" s="87" t="str">
        <f>$I$2</f>
        <v>Valorització energètica</v>
      </c>
      <c r="AF2" s="87" t="str">
        <f>$I$2</f>
        <v>Valorització energètica</v>
      </c>
      <c r="AG2" s="87" t="str">
        <f>$I$9</f>
        <v>Tractamento de RSU</v>
      </c>
      <c r="AH2" s="87" t="str">
        <f>$I$2</f>
        <v>Valorització energètica</v>
      </c>
      <c r="AI2" s="73" t="s">
        <v>939</v>
      </c>
      <c r="AJ2" t="s">
        <v>234</v>
      </c>
      <c r="AK2" s="73" t="s">
        <v>942</v>
      </c>
      <c r="AL2">
        <v>1</v>
      </c>
      <c r="AM2" s="73" t="s">
        <v>945</v>
      </c>
      <c r="AN2" t="str">
        <f>$AK$2</f>
        <v>Abast 1</v>
      </c>
      <c r="AO2" t="s">
        <v>23</v>
      </c>
      <c r="AP2" s="73" t="s">
        <v>310</v>
      </c>
      <c r="AQ2" s="73" t="s">
        <v>968</v>
      </c>
      <c r="AR2" s="73" t="s">
        <v>350</v>
      </c>
      <c r="AS2" s="73" t="s">
        <v>968</v>
      </c>
      <c r="AT2" s="4" t="s">
        <v>389</v>
      </c>
      <c r="AU2" s="73" t="s">
        <v>971</v>
      </c>
      <c r="AV2" s="69" t="s">
        <v>972</v>
      </c>
      <c r="AW2" s="2">
        <v>1</v>
      </c>
      <c r="AX2" s="69" t="s">
        <v>981</v>
      </c>
      <c r="AZ2" s="69" t="s">
        <v>984</v>
      </c>
      <c r="BA2" s="1" t="s">
        <v>505</v>
      </c>
      <c r="BB2" s="69" t="s">
        <v>987</v>
      </c>
      <c r="BC2" s="69" t="s">
        <v>991</v>
      </c>
      <c r="BD2" s="1" t="s">
        <v>302</v>
      </c>
      <c r="BE2" s="69" t="s">
        <v>987</v>
      </c>
      <c r="BF2" s="69" t="s">
        <v>519</v>
      </c>
      <c r="BG2" s="69" t="s">
        <v>532</v>
      </c>
      <c r="BH2" s="73" t="s">
        <v>1002</v>
      </c>
      <c r="BI2" s="69" t="s">
        <v>828</v>
      </c>
      <c r="BJ2" s="69" t="s">
        <v>1009</v>
      </c>
      <c r="BK2" s="69" t="s">
        <v>1015</v>
      </c>
      <c r="BL2" s="98" t="s">
        <v>1016</v>
      </c>
      <c r="BM2" s="92"/>
    </row>
    <row r="3" spans="1:65" x14ac:dyDescent="0.35">
      <c r="A3" s="73" t="s">
        <v>892</v>
      </c>
      <c r="B3" s="73" t="s">
        <v>202</v>
      </c>
      <c r="C3" s="71" t="s">
        <v>11</v>
      </c>
      <c r="D3" s="71" t="s">
        <v>915</v>
      </c>
      <c r="E3" s="4" t="s">
        <v>458</v>
      </c>
      <c r="F3" t="s">
        <v>476</v>
      </c>
      <c r="G3" t="str">
        <f>$E$3</f>
        <v>ENE</v>
      </c>
      <c r="H3" t="s">
        <v>221</v>
      </c>
      <c r="I3" s="73" t="s">
        <v>927</v>
      </c>
      <c r="J3" s="87" t="str">
        <f>$AI$4</f>
        <v>Recuperació</v>
      </c>
      <c r="K3" s="87" t="str">
        <f>$I$12</f>
        <v>Incineració</v>
      </c>
      <c r="L3" s="87" t="str">
        <f>$I$2</f>
        <v>Valorització energètica</v>
      </c>
      <c r="M3" s="87" t="str">
        <f>$I$7</f>
        <v>Eliminació</v>
      </c>
      <c r="N3" s="87" t="str">
        <f>$I$2</f>
        <v>Valorització energètica</v>
      </c>
      <c r="O3" s="87" t="str">
        <f>$I$3</f>
        <v>Regeneració</v>
      </c>
      <c r="P3" s="87" t="str">
        <f>$I$14</f>
        <v>Fragmentació</v>
      </c>
      <c r="Q3" s="87" t="str">
        <f>$I$3</f>
        <v>Regeneració</v>
      </c>
      <c r="R3" s="87" t="str">
        <f>$I$3</f>
        <v>Regeneració</v>
      </c>
      <c r="S3" s="87"/>
      <c r="T3" s="87" t="str">
        <f>$I$8</f>
        <v>Reciclatge</v>
      </c>
      <c r="U3" s="87"/>
      <c r="V3" s="87" t="str">
        <f>$I$2</f>
        <v>Valorització energètica</v>
      </c>
      <c r="W3" s="87"/>
      <c r="X3" s="87"/>
      <c r="Y3" s="87"/>
      <c r="Z3" s="87" t="str">
        <f>$I$3</f>
        <v>Regeneració</v>
      </c>
      <c r="AA3" s="87" t="str">
        <f>$I$3</f>
        <v>Regeneració</v>
      </c>
      <c r="AB3" s="87"/>
      <c r="AC3" s="87" t="str">
        <f>$I$8</f>
        <v>Reciclatge</v>
      </c>
      <c r="AD3" s="87" t="str">
        <f>$I$7</f>
        <v>Eliminació</v>
      </c>
      <c r="AE3" s="87" t="str">
        <f>$I$7</f>
        <v>Eliminació</v>
      </c>
      <c r="AF3" s="87" t="str">
        <f>$I$3</f>
        <v>Regeneració</v>
      </c>
      <c r="AG3" s="87" t="str">
        <f>$I$8</f>
        <v>Reciclatge</v>
      </c>
      <c r="AH3" s="87" t="str">
        <f>$I$3</f>
        <v>Regeneració</v>
      </c>
      <c r="AI3" s="73" t="s">
        <v>936</v>
      </c>
      <c r="AJ3" t="s">
        <v>235</v>
      </c>
      <c r="AK3" s="73" t="s">
        <v>943</v>
      </c>
      <c r="AL3">
        <v>2</v>
      </c>
      <c r="AM3" s="73" t="s">
        <v>946</v>
      </c>
      <c r="AN3" t="str">
        <f t="shared" ref="AN3:AN6" si="0">$AK$2</f>
        <v>Abast 1</v>
      </c>
      <c r="AO3" t="s">
        <v>24</v>
      </c>
      <c r="AP3" s="73" t="s">
        <v>312</v>
      </c>
      <c r="AQ3" s="73" t="s">
        <v>969</v>
      </c>
      <c r="AR3" s="73" t="s">
        <v>970</v>
      </c>
      <c r="AS3" s="73" t="s">
        <v>351</v>
      </c>
      <c r="AT3" s="4" t="s">
        <v>390</v>
      </c>
      <c r="AU3" s="73" t="s">
        <v>975</v>
      </c>
      <c r="AV3" s="69" t="s">
        <v>973</v>
      </c>
      <c r="AW3" s="2">
        <v>2</v>
      </c>
      <c r="AX3" s="69" t="s">
        <v>982</v>
      </c>
      <c r="AY3" t="s">
        <v>489</v>
      </c>
      <c r="AZ3" s="69" t="s">
        <v>985</v>
      </c>
      <c r="BA3" s="1" t="str">
        <f>BC1</f>
        <v>L_BAJAVOL</v>
      </c>
      <c r="BB3" s="69" t="s">
        <v>988</v>
      </c>
      <c r="BC3" s="69" t="s">
        <v>992</v>
      </c>
      <c r="BD3" s="1" t="s">
        <v>302</v>
      </c>
      <c r="BE3" s="69" t="s">
        <v>994</v>
      </c>
      <c r="BF3" s="69" t="s">
        <v>520</v>
      </c>
      <c r="BG3" s="69" t="s">
        <v>533</v>
      </c>
      <c r="BH3" s="69" t="s">
        <v>1003</v>
      </c>
      <c r="BI3" s="69" t="s">
        <v>1006</v>
      </c>
      <c r="BJ3" s="69" t="s">
        <v>725</v>
      </c>
      <c r="BK3" s="73" t="s">
        <v>1019</v>
      </c>
      <c r="BL3" s="98" t="s">
        <v>1017</v>
      </c>
      <c r="BM3" s="91"/>
    </row>
    <row r="4" spans="1:65" x14ac:dyDescent="0.35">
      <c r="A4" s="73" t="s">
        <v>284</v>
      </c>
      <c r="B4" s="73" t="s">
        <v>203</v>
      </c>
      <c r="C4" s="71" t="s">
        <v>11</v>
      </c>
      <c r="D4" s="71" t="s">
        <v>1039</v>
      </c>
      <c r="E4" s="4" t="s">
        <v>460</v>
      </c>
      <c r="F4" t="s">
        <v>477</v>
      </c>
      <c r="G4" t="str">
        <f t="shared" ref="G4:G6" si="1">$E$3</f>
        <v>ENE</v>
      </c>
      <c r="I4" s="73" t="s">
        <v>928</v>
      </c>
      <c r="J4" s="87" t="str">
        <f>$AI$4</f>
        <v>Recuperació</v>
      </c>
      <c r="K4" s="87" t="str">
        <f>$I$7</f>
        <v>Eliminació</v>
      </c>
      <c r="L4" s="87" t="str">
        <f>$I$7</f>
        <v>Eliminació</v>
      </c>
      <c r="M4" s="87"/>
      <c r="N4" s="87" t="str">
        <f>$I$10</f>
        <v>Evaporació</v>
      </c>
      <c r="O4" s="87" t="str">
        <f>$I$12</f>
        <v>Incineració</v>
      </c>
      <c r="P4" s="87"/>
      <c r="Q4" s="87"/>
      <c r="R4" s="87" t="str">
        <f>$I$6</f>
        <v>Reutilització per part del CAT</v>
      </c>
      <c r="S4" s="87"/>
      <c r="T4" s="87"/>
      <c r="U4" s="87"/>
      <c r="V4" s="87"/>
      <c r="W4" s="87"/>
      <c r="X4" s="87"/>
      <c r="Y4" s="87"/>
      <c r="Z4" s="87"/>
      <c r="AA4" s="87" t="str">
        <f>$I$6</f>
        <v>Reutilització per part del CAT</v>
      </c>
      <c r="AB4" s="87"/>
      <c r="AC4" s="87"/>
      <c r="AD4" s="87"/>
      <c r="AE4" s="87"/>
      <c r="AF4" s="87" t="str">
        <f>$I$10</f>
        <v>Evaporació</v>
      </c>
      <c r="AG4" s="87"/>
      <c r="AH4" s="87" t="str">
        <f>$I$8</f>
        <v>Reciclatge</v>
      </c>
      <c r="AI4" s="73" t="s">
        <v>940</v>
      </c>
      <c r="AJ4" t="s">
        <v>236</v>
      </c>
      <c r="AK4" s="73" t="s">
        <v>944</v>
      </c>
      <c r="AL4">
        <v>3</v>
      </c>
      <c r="AM4" s="73" t="s">
        <v>947</v>
      </c>
      <c r="AN4" t="str">
        <f t="shared" si="0"/>
        <v>Abast 1</v>
      </c>
      <c r="AO4" t="s">
        <v>25</v>
      </c>
      <c r="AP4" s="73" t="s">
        <v>311</v>
      </c>
      <c r="AQ4" s="73" t="s">
        <v>970</v>
      </c>
      <c r="AS4" s="73" t="s">
        <v>970</v>
      </c>
      <c r="AT4" s="4" t="s">
        <v>391</v>
      </c>
      <c r="AU4" s="73" t="s">
        <v>976</v>
      </c>
      <c r="AV4" s="69" t="s">
        <v>974</v>
      </c>
      <c r="AW4" s="2">
        <v>3</v>
      </c>
      <c r="AX4" s="69" t="s">
        <v>983</v>
      </c>
      <c r="AZ4" s="69" t="s">
        <v>986</v>
      </c>
      <c r="BA4" s="1" t="s">
        <v>302</v>
      </c>
      <c r="BB4" s="69" t="s">
        <v>989</v>
      </c>
      <c r="BC4" s="69" t="s">
        <v>993</v>
      </c>
      <c r="BD4" t="str">
        <f>BE1</f>
        <v>L_AVERIAS</v>
      </c>
      <c r="BE4" s="69" t="s">
        <v>995</v>
      </c>
      <c r="BF4" s="69" t="s">
        <v>996</v>
      </c>
      <c r="BG4" s="69" t="s">
        <v>534</v>
      </c>
      <c r="BH4" s="69" t="s">
        <v>1004</v>
      </c>
      <c r="BI4" s="69" t="s">
        <v>1007</v>
      </c>
      <c r="BJ4" s="69" t="s">
        <v>1010</v>
      </c>
      <c r="BK4" s="69" t="s">
        <v>1020</v>
      </c>
      <c r="BL4" s="98" t="s">
        <v>1018</v>
      </c>
      <c r="BM4" s="91"/>
    </row>
    <row r="5" spans="1:65" x14ac:dyDescent="0.35">
      <c r="A5" s="73" t="s">
        <v>893</v>
      </c>
      <c r="B5" s="73" t="s">
        <v>215</v>
      </c>
      <c r="C5" s="71" t="s">
        <v>11</v>
      </c>
      <c r="D5" s="73" t="s">
        <v>916</v>
      </c>
      <c r="E5" s="4" t="s">
        <v>461</v>
      </c>
      <c r="F5" t="s">
        <v>478</v>
      </c>
      <c r="G5" t="str">
        <f t="shared" si="1"/>
        <v>ENE</v>
      </c>
      <c r="I5" s="73" t="s">
        <v>929</v>
      </c>
      <c r="J5" s="87" t="str">
        <f>$AI$4</f>
        <v>Recuperació</v>
      </c>
      <c r="K5" s="87"/>
      <c r="L5" s="87"/>
      <c r="M5" s="87"/>
      <c r="N5" s="87" t="str">
        <f>$I$12</f>
        <v>Incineració</v>
      </c>
      <c r="O5" s="87"/>
      <c r="P5" s="87"/>
      <c r="Q5" s="87"/>
      <c r="R5" s="87"/>
      <c r="S5" s="87"/>
      <c r="T5" s="87"/>
      <c r="U5" s="87"/>
      <c r="V5" s="87"/>
      <c r="W5" s="87"/>
      <c r="X5" s="87"/>
      <c r="Y5" s="87"/>
      <c r="Z5" s="87"/>
      <c r="AA5" s="87"/>
      <c r="AB5" s="87"/>
      <c r="AC5" s="87"/>
      <c r="AD5" s="87"/>
      <c r="AE5" s="87"/>
      <c r="AF5" s="87" t="str">
        <f>$I$12</f>
        <v>Incineració</v>
      </c>
      <c r="AG5" s="87"/>
      <c r="AH5" s="87" t="str">
        <f>I13</f>
        <v>Reciclatge i recuperació</v>
      </c>
      <c r="AI5" s="73" t="s">
        <v>941</v>
      </c>
      <c r="AJ5" t="s">
        <v>238</v>
      </c>
      <c r="AL5">
        <v>4</v>
      </c>
      <c r="AM5" s="73" t="s">
        <v>948</v>
      </c>
      <c r="AN5" t="str">
        <f t="shared" si="0"/>
        <v>Abast 1</v>
      </c>
      <c r="AO5" t="s">
        <v>26</v>
      </c>
      <c r="AT5" s="4" t="s">
        <v>392</v>
      </c>
      <c r="AU5" s="73" t="s">
        <v>411</v>
      </c>
      <c r="AW5" s="2">
        <v>4</v>
      </c>
      <c r="AZ5" s="1"/>
      <c r="BA5" s="1"/>
      <c r="BB5" s="69" t="s">
        <v>990</v>
      </c>
      <c r="BF5" s="69" t="s">
        <v>997</v>
      </c>
      <c r="BG5" s="69" t="s">
        <v>535</v>
      </c>
      <c r="BH5" s="73" t="s">
        <v>1005</v>
      </c>
      <c r="BI5" s="69" t="s">
        <v>809</v>
      </c>
      <c r="BJ5" s="69" t="s">
        <v>726</v>
      </c>
      <c r="BK5" s="73" t="s">
        <v>1021</v>
      </c>
    </row>
    <row r="6" spans="1:65" x14ac:dyDescent="0.35">
      <c r="A6" s="73" t="s">
        <v>848</v>
      </c>
      <c r="B6" s="73" t="s">
        <v>322</v>
      </c>
      <c r="C6" s="71" t="s">
        <v>11</v>
      </c>
      <c r="D6" s="71" t="s">
        <v>917</v>
      </c>
      <c r="E6" s="4" t="s">
        <v>462</v>
      </c>
      <c r="F6" t="s">
        <v>479</v>
      </c>
      <c r="G6" t="str">
        <f t="shared" si="1"/>
        <v>ENE</v>
      </c>
      <c r="I6" s="73" t="s">
        <v>930</v>
      </c>
      <c r="J6" s="87" t="str">
        <f>$AI$4</f>
        <v>Recuperació</v>
      </c>
      <c r="K6" s="87"/>
      <c r="L6" s="87"/>
      <c r="M6" s="87"/>
      <c r="N6" s="87"/>
      <c r="O6" s="87"/>
      <c r="P6" s="87"/>
      <c r="Q6" s="87"/>
      <c r="R6" s="87"/>
      <c r="S6" s="87"/>
      <c r="T6" s="87"/>
      <c r="U6" s="87"/>
      <c r="V6" s="87"/>
      <c r="W6" s="87"/>
      <c r="X6" s="87"/>
      <c r="Y6" s="87"/>
      <c r="Z6" s="87"/>
      <c r="AA6" s="87"/>
      <c r="AB6" s="87"/>
      <c r="AC6" s="87"/>
      <c r="AD6" s="87"/>
      <c r="AE6" s="87"/>
      <c r="AF6" s="87"/>
      <c r="AG6" s="87"/>
      <c r="AH6" s="87" t="str">
        <f>$I$5</f>
        <v>Recuperació materials</v>
      </c>
      <c r="AJ6" t="s">
        <v>239</v>
      </c>
      <c r="AL6">
        <v>5</v>
      </c>
      <c r="AM6" s="73" t="s">
        <v>949</v>
      </c>
      <c r="AN6" t="str">
        <f t="shared" si="0"/>
        <v>Abast 1</v>
      </c>
      <c r="AO6" t="s">
        <v>27</v>
      </c>
      <c r="AT6" s="4" t="s">
        <v>393</v>
      </c>
      <c r="AU6" s="73" t="s">
        <v>977</v>
      </c>
      <c r="AW6" s="1">
        <v>5</v>
      </c>
      <c r="AZ6" s="1"/>
      <c r="BA6" s="1"/>
      <c r="BF6" s="69" t="s">
        <v>901</v>
      </c>
      <c r="BI6" s="69" t="s">
        <v>806</v>
      </c>
      <c r="BJ6" s="69" t="s">
        <v>1011</v>
      </c>
      <c r="BK6" s="73" t="s">
        <v>1022</v>
      </c>
    </row>
    <row r="7" spans="1:65" x14ac:dyDescent="0.35">
      <c r="A7" s="73" t="s">
        <v>894</v>
      </c>
      <c r="B7" s="73" t="s">
        <v>1027</v>
      </c>
      <c r="C7" s="71" t="s">
        <v>11</v>
      </c>
      <c r="D7" s="71" t="s">
        <v>1040</v>
      </c>
      <c r="E7" s="4" t="s">
        <v>463</v>
      </c>
      <c r="F7" t="s">
        <v>480</v>
      </c>
      <c r="G7" t="str">
        <f>$E$4</f>
        <v>EME</v>
      </c>
      <c r="I7" s="73" t="s">
        <v>931</v>
      </c>
      <c r="J7" s="87" t="str">
        <f>$AI$2</f>
        <v>Abocador</v>
      </c>
      <c r="K7" s="87"/>
      <c r="L7" s="87"/>
      <c r="M7" s="87"/>
      <c r="N7" s="87"/>
      <c r="O7" s="87"/>
      <c r="P7" s="87"/>
      <c r="Q7" s="87"/>
      <c r="R7" s="87"/>
      <c r="S7" s="87"/>
      <c r="T7" s="87"/>
      <c r="U7" s="87"/>
      <c r="V7" s="87"/>
      <c r="W7" s="87"/>
      <c r="X7" s="87"/>
      <c r="Y7" s="87"/>
      <c r="Z7" s="87"/>
      <c r="AA7" s="87"/>
      <c r="AB7" s="87"/>
      <c r="AC7" s="87"/>
      <c r="AD7" s="87"/>
      <c r="AE7" s="87"/>
      <c r="AF7" s="87"/>
      <c r="AG7" s="87"/>
      <c r="AH7" s="87" t="str">
        <f>$I$6</f>
        <v>Reutilització per part del CAT</v>
      </c>
      <c r="AJ7" t="s">
        <v>237</v>
      </c>
      <c r="AL7">
        <v>6</v>
      </c>
      <c r="AM7" s="73" t="s">
        <v>950</v>
      </c>
      <c r="AN7" t="str">
        <f>$AK$3</f>
        <v>Abast 2</v>
      </c>
      <c r="AO7" t="s">
        <v>28</v>
      </c>
      <c r="AT7" s="4" t="s">
        <v>394</v>
      </c>
      <c r="AU7" s="73" t="s">
        <v>978</v>
      </c>
      <c r="AW7" s="1">
        <v>6</v>
      </c>
      <c r="AZ7" s="1"/>
      <c r="BA7" s="1"/>
      <c r="BF7" s="69" t="s">
        <v>998</v>
      </c>
      <c r="BI7" s="69" t="s">
        <v>811</v>
      </c>
      <c r="BJ7" s="69" t="s">
        <v>1012</v>
      </c>
      <c r="BK7" s="73" t="s">
        <v>1023</v>
      </c>
    </row>
    <row r="8" spans="1:65" x14ac:dyDescent="0.35">
      <c r="A8" s="73" t="s">
        <v>895</v>
      </c>
      <c r="B8" s="73" t="s">
        <v>200</v>
      </c>
      <c r="C8" s="71" t="s">
        <v>11</v>
      </c>
      <c r="D8" s="71" t="s">
        <v>1041</v>
      </c>
      <c r="E8" s="4" t="s">
        <v>464</v>
      </c>
      <c r="F8" t="s">
        <v>481</v>
      </c>
      <c r="G8" t="str">
        <f t="shared" ref="G8:G10" si="2">$E$4</f>
        <v>EME</v>
      </c>
      <c r="I8" s="73" t="s">
        <v>932</v>
      </c>
      <c r="J8" s="87" t="str">
        <f>$AI$4</f>
        <v>Recuperació</v>
      </c>
      <c r="K8" s="87"/>
      <c r="L8" s="87"/>
      <c r="M8" s="87"/>
      <c r="N8" s="87"/>
      <c r="O8" s="87"/>
      <c r="P8" s="87"/>
      <c r="Q8" s="87"/>
      <c r="R8" s="87"/>
      <c r="S8" s="87"/>
      <c r="T8" s="87"/>
      <c r="U8" s="87"/>
      <c r="V8" s="87"/>
      <c r="W8" s="87"/>
      <c r="X8" s="87"/>
      <c r="Y8" s="87"/>
      <c r="Z8" s="87"/>
      <c r="AA8" s="87"/>
      <c r="AB8" s="87"/>
      <c r="AC8" s="87"/>
      <c r="AD8" s="87"/>
      <c r="AE8" s="87"/>
      <c r="AF8" s="87"/>
      <c r="AG8" s="87"/>
      <c r="AH8" s="87" t="str">
        <f>$I$7</f>
        <v>Eliminació</v>
      </c>
      <c r="AJ8" t="s">
        <v>240</v>
      </c>
      <c r="AL8">
        <v>7</v>
      </c>
      <c r="AM8" s="73" t="s">
        <v>951</v>
      </c>
      <c r="AN8" t="str">
        <f t="shared" ref="AN8" si="3">$AK$3</f>
        <v>Abast 2</v>
      </c>
      <c r="AO8" t="s">
        <v>29</v>
      </c>
      <c r="AT8" s="4" t="s">
        <v>395</v>
      </c>
      <c r="AU8" s="73" t="s">
        <v>979</v>
      </c>
      <c r="AW8" s="1">
        <v>7</v>
      </c>
      <c r="AZ8" s="1"/>
      <c r="BA8" s="1"/>
      <c r="BB8" s="1"/>
      <c r="BF8" s="69" t="s">
        <v>999</v>
      </c>
      <c r="BI8" s="69" t="s">
        <v>1008</v>
      </c>
      <c r="BJ8" s="69" t="s">
        <v>662</v>
      </c>
      <c r="BK8" s="69" t="s">
        <v>1024</v>
      </c>
    </row>
    <row r="9" spans="1:65" x14ac:dyDescent="0.35">
      <c r="A9" s="73" t="s">
        <v>305</v>
      </c>
      <c r="B9" s="73" t="s">
        <v>201</v>
      </c>
      <c r="C9" s="71" t="s">
        <v>11</v>
      </c>
      <c r="D9" s="71" t="s">
        <v>791</v>
      </c>
      <c r="E9" s="4" t="s">
        <v>465</v>
      </c>
      <c r="F9" t="s">
        <v>482</v>
      </c>
      <c r="G9" t="str">
        <f t="shared" si="2"/>
        <v>EME</v>
      </c>
      <c r="I9" s="73" t="s">
        <v>933</v>
      </c>
      <c r="J9" s="87" t="str">
        <f>$AI$2</f>
        <v>Abocador</v>
      </c>
      <c r="K9" s="87"/>
      <c r="L9" s="87"/>
      <c r="M9" s="87"/>
      <c r="N9" s="87"/>
      <c r="O9" s="87"/>
      <c r="P9" s="87"/>
      <c r="Q9" s="87"/>
      <c r="R9" s="87"/>
      <c r="S9" s="87"/>
      <c r="T9" s="87"/>
      <c r="U9" s="87"/>
      <c r="V9" s="87"/>
      <c r="W9" s="87"/>
      <c r="X9" s="87"/>
      <c r="Y9" s="87"/>
      <c r="Z9" s="87"/>
      <c r="AA9" s="87"/>
      <c r="AB9" s="87"/>
      <c r="AC9" s="87"/>
      <c r="AD9" s="87"/>
      <c r="AE9" s="87"/>
      <c r="AF9" s="87"/>
      <c r="AG9" s="87"/>
      <c r="AH9" s="87" t="str">
        <f>I10</f>
        <v>Evaporació</v>
      </c>
      <c r="AJ9" t="s">
        <v>249</v>
      </c>
      <c r="AL9">
        <v>8</v>
      </c>
      <c r="AM9" s="73" t="s">
        <v>952</v>
      </c>
      <c r="AN9" t="str">
        <f>$AK$4</f>
        <v>Abast 3</v>
      </c>
      <c r="AO9" t="s">
        <v>30</v>
      </c>
      <c r="AT9" s="4" t="s">
        <v>396</v>
      </c>
      <c r="AU9" s="73" t="s">
        <v>980</v>
      </c>
      <c r="AW9" s="1">
        <v>8</v>
      </c>
      <c r="AZ9" s="1"/>
      <c r="BA9" s="1"/>
      <c r="BB9" s="1"/>
      <c r="BF9" s="69" t="s">
        <v>1000</v>
      </c>
      <c r="BI9" s="69" t="s">
        <v>907</v>
      </c>
      <c r="BJ9" s="69" t="s">
        <v>1013</v>
      </c>
      <c r="BK9" s="69" t="s">
        <v>1025</v>
      </c>
    </row>
    <row r="10" spans="1:65" x14ac:dyDescent="0.35">
      <c r="A10" s="73" t="s">
        <v>896</v>
      </c>
      <c r="B10" s="73" t="s">
        <v>216</v>
      </c>
      <c r="C10" s="71" t="s">
        <v>11</v>
      </c>
      <c r="D10" s="71" t="s">
        <v>829</v>
      </c>
      <c r="E10" s="4" t="s">
        <v>466</v>
      </c>
      <c r="F10" t="s">
        <v>483</v>
      </c>
      <c r="G10" t="str">
        <f t="shared" si="2"/>
        <v>EME</v>
      </c>
      <c r="I10" s="73" t="s">
        <v>934</v>
      </c>
      <c r="J10" s="87" t="str">
        <f>$AI$2</f>
        <v>Abocador</v>
      </c>
      <c r="K10" s="87"/>
      <c r="L10" s="87"/>
      <c r="M10" s="87"/>
      <c r="N10" s="87"/>
      <c r="O10" s="87"/>
      <c r="P10" s="87"/>
      <c r="Q10" s="87"/>
      <c r="R10" s="87"/>
      <c r="S10" s="87"/>
      <c r="T10" s="87"/>
      <c r="U10" s="87"/>
      <c r="V10" s="87"/>
      <c r="W10" s="87"/>
      <c r="X10" s="87"/>
      <c r="Y10" s="87"/>
      <c r="Z10" s="87"/>
      <c r="AA10" s="87"/>
      <c r="AB10" s="87"/>
      <c r="AC10" s="87"/>
      <c r="AD10" s="87"/>
      <c r="AE10" s="87"/>
      <c r="AF10" s="87"/>
      <c r="AG10" s="87"/>
      <c r="AH10" s="87" t="str">
        <f>I11</f>
        <v>Separació</v>
      </c>
      <c r="AJ10" t="s">
        <v>241</v>
      </c>
      <c r="AL10">
        <v>9</v>
      </c>
      <c r="AM10" s="73" t="s">
        <v>953</v>
      </c>
      <c r="AN10" t="str">
        <f t="shared" ref="AN10:AN24" si="4">$AK$4</f>
        <v>Abast 3</v>
      </c>
      <c r="AO10" t="s">
        <v>31</v>
      </c>
      <c r="AT10" s="4" t="s">
        <v>397</v>
      </c>
      <c r="AW10" s="1">
        <v>9</v>
      </c>
      <c r="AZ10" s="1"/>
      <c r="BA10" s="1"/>
      <c r="BB10" s="1"/>
      <c r="BF10" s="73" t="s">
        <v>844</v>
      </c>
      <c r="BJ10" s="69" t="s">
        <v>1014</v>
      </c>
      <c r="BK10" s="69" t="s">
        <v>1026</v>
      </c>
    </row>
    <row r="11" spans="1:65" x14ac:dyDescent="0.35">
      <c r="A11" s="73" t="s">
        <v>560</v>
      </c>
      <c r="B11" s="73" t="s">
        <v>897</v>
      </c>
      <c r="C11" s="71" t="s">
        <v>11</v>
      </c>
      <c r="D11" s="71" t="s">
        <v>918</v>
      </c>
      <c r="E11" s="4" t="s">
        <v>467</v>
      </c>
      <c r="F11" t="str">
        <f t="shared" ref="F11:F19" si="5">E5</f>
        <v>AGP</v>
      </c>
      <c r="G11" t="str">
        <f>$E$5</f>
        <v>AGP</v>
      </c>
      <c r="I11" s="73" t="s">
        <v>935</v>
      </c>
      <c r="J11" s="87" t="str">
        <f>$AI$4</f>
        <v>Recuperació</v>
      </c>
      <c r="K11" s="87"/>
      <c r="L11" s="87"/>
      <c r="M11" s="87"/>
      <c r="N11" s="87"/>
      <c r="O11" s="87"/>
      <c r="P11" s="87"/>
      <c r="Q11" s="87"/>
      <c r="R11" s="87"/>
      <c r="S11" s="87"/>
      <c r="T11" s="87"/>
      <c r="U11" s="87"/>
      <c r="V11" s="87"/>
      <c r="W11" s="87"/>
      <c r="X11" s="87"/>
      <c r="Y11" s="87"/>
      <c r="Z11" s="87"/>
      <c r="AA11" s="87"/>
      <c r="AB11" s="87"/>
      <c r="AC11" s="87"/>
      <c r="AD11" s="87"/>
      <c r="AE11" s="87"/>
      <c r="AF11" s="87"/>
      <c r="AG11" s="87"/>
      <c r="AH11" s="87" t="str">
        <f>I12</f>
        <v>Incineració</v>
      </c>
      <c r="AJ11" t="s">
        <v>242</v>
      </c>
      <c r="AL11">
        <v>10</v>
      </c>
      <c r="AM11" s="73" t="s">
        <v>954</v>
      </c>
      <c r="AN11" t="str">
        <f t="shared" si="4"/>
        <v>Abast 3</v>
      </c>
      <c r="AO11" t="s">
        <v>32</v>
      </c>
      <c r="AT11" s="4" t="s">
        <v>398</v>
      </c>
      <c r="AW11" s="1">
        <v>10</v>
      </c>
      <c r="AZ11" s="1"/>
      <c r="BA11" s="1"/>
      <c r="BB11" s="1"/>
      <c r="BF11" s="73" t="s">
        <v>1001</v>
      </c>
    </row>
    <row r="12" spans="1:65" x14ac:dyDescent="0.35">
      <c r="A12" s="73" t="s">
        <v>466</v>
      </c>
      <c r="B12" s="73" t="s">
        <v>898</v>
      </c>
      <c r="C12" s="71" t="s">
        <v>11</v>
      </c>
      <c r="D12" s="73" t="s">
        <v>919</v>
      </c>
      <c r="E12" s="4" t="s">
        <v>468</v>
      </c>
      <c r="F12" t="str">
        <f t="shared" si="5"/>
        <v>MAT</v>
      </c>
      <c r="G12" t="str">
        <f>E6</f>
        <v>MAT</v>
      </c>
      <c r="I12" s="73" t="s">
        <v>936</v>
      </c>
      <c r="J12" s="87" t="str">
        <f>$AI$3</f>
        <v>Incineració</v>
      </c>
      <c r="K12" s="87"/>
      <c r="L12" s="87"/>
      <c r="M12" s="87"/>
      <c r="N12" s="87"/>
      <c r="AH12" s="87" t="str">
        <f>I14</f>
        <v>Fragmentació</v>
      </c>
      <c r="AJ12" t="s">
        <v>243</v>
      </c>
      <c r="AL12">
        <v>11</v>
      </c>
      <c r="AM12" s="73" t="s">
        <v>955</v>
      </c>
      <c r="AN12" t="str">
        <f t="shared" si="4"/>
        <v>Abast 3</v>
      </c>
      <c r="AO12" t="s">
        <v>33</v>
      </c>
      <c r="AT12" s="4" t="s">
        <v>399</v>
      </c>
      <c r="AW12" s="1">
        <v>11</v>
      </c>
      <c r="AZ12" s="1"/>
      <c r="BA12" s="1"/>
      <c r="BB12" s="1"/>
      <c r="BF12" s="69" t="s">
        <v>1036</v>
      </c>
    </row>
    <row r="13" spans="1:65" x14ac:dyDescent="0.35">
      <c r="A13" s="73" t="s">
        <v>336</v>
      </c>
      <c r="B13" s="73" t="s">
        <v>205</v>
      </c>
      <c r="C13" s="71" t="s">
        <v>1</v>
      </c>
      <c r="D13" s="73" t="s">
        <v>920</v>
      </c>
      <c r="E13" s="4" t="s">
        <v>469</v>
      </c>
      <c r="F13" t="str">
        <f t="shared" si="5"/>
        <v>REF</v>
      </c>
      <c r="G13" t="str">
        <f t="shared" ref="G13:G19" si="6">E7</f>
        <v>REF</v>
      </c>
      <c r="I13" s="73" t="s">
        <v>937</v>
      </c>
      <c r="J13" s="87" t="str">
        <f>$AI$4</f>
        <v>Recuperació</v>
      </c>
      <c r="K13" s="87"/>
      <c r="AJ13" t="s">
        <v>244</v>
      </c>
      <c r="AL13">
        <v>12</v>
      </c>
      <c r="AM13" s="73" t="s">
        <v>956</v>
      </c>
      <c r="AN13" t="str">
        <f t="shared" si="4"/>
        <v>Abast 3</v>
      </c>
      <c r="AO13" t="s">
        <v>34</v>
      </c>
      <c r="AT13" s="4" t="s">
        <v>400</v>
      </c>
      <c r="AW13" s="1">
        <v>12</v>
      </c>
      <c r="AZ13" s="1"/>
      <c r="BA13" s="1"/>
      <c r="BB13" s="1"/>
    </row>
    <row r="14" spans="1:65" x14ac:dyDescent="0.35">
      <c r="A14" s="73" t="s">
        <v>899</v>
      </c>
      <c r="B14" s="73" t="s">
        <v>902</v>
      </c>
      <c r="C14" s="71" t="s">
        <v>5</v>
      </c>
      <c r="D14" s="73" t="s">
        <v>921</v>
      </c>
      <c r="E14" s="4" t="s">
        <v>470</v>
      </c>
      <c r="F14" t="str">
        <f t="shared" si="5"/>
        <v>EMR</v>
      </c>
      <c r="G14" t="str">
        <f t="shared" si="6"/>
        <v>EMR</v>
      </c>
      <c r="I14" s="73" t="s">
        <v>938</v>
      </c>
      <c r="J14" s="87" t="str">
        <f>$AI$2</f>
        <v>Abocador</v>
      </c>
      <c r="K14" s="87"/>
      <c r="AJ14" t="s">
        <v>245</v>
      </c>
      <c r="AL14">
        <v>13</v>
      </c>
      <c r="AM14" s="73" t="s">
        <v>957</v>
      </c>
      <c r="AN14" t="str">
        <f t="shared" si="4"/>
        <v>Abast 3</v>
      </c>
      <c r="AO14" t="s">
        <v>35</v>
      </c>
      <c r="AT14" s="4" t="s">
        <v>401</v>
      </c>
      <c r="AW14" s="1">
        <v>13</v>
      </c>
    </row>
    <row r="15" spans="1:65" x14ac:dyDescent="0.35">
      <c r="A15" s="73" t="s">
        <v>900</v>
      </c>
      <c r="B15" s="73" t="s">
        <v>903</v>
      </c>
      <c r="C15" s="71" t="s">
        <v>5</v>
      </c>
      <c r="D15" s="73" t="s">
        <v>922</v>
      </c>
      <c r="E15" s="4" t="s">
        <v>471</v>
      </c>
      <c r="F15" t="str">
        <f t="shared" si="5"/>
        <v>RPE</v>
      </c>
      <c r="G15" t="str">
        <f t="shared" si="6"/>
        <v>RPE</v>
      </c>
      <c r="AJ15" t="s">
        <v>246</v>
      </c>
      <c r="AL15">
        <v>14</v>
      </c>
      <c r="AM15" s="73" t="s">
        <v>958</v>
      </c>
      <c r="AN15" t="str">
        <f t="shared" si="4"/>
        <v>Abast 3</v>
      </c>
      <c r="AO15" t="s">
        <v>36</v>
      </c>
      <c r="AT15" s="4" t="s">
        <v>402</v>
      </c>
      <c r="AW15" s="1">
        <v>14</v>
      </c>
    </row>
    <row r="16" spans="1:65" x14ac:dyDescent="0.35">
      <c r="A16" s="73" t="s">
        <v>901</v>
      </c>
      <c r="D16" s="73" t="s">
        <v>923</v>
      </c>
      <c r="E16" s="4" t="s">
        <v>472</v>
      </c>
      <c r="F16" t="str">
        <f t="shared" si="5"/>
        <v>RNP</v>
      </c>
      <c r="G16" t="str">
        <f t="shared" si="6"/>
        <v>RNP</v>
      </c>
      <c r="AJ16" t="s">
        <v>248</v>
      </c>
      <c r="AL16">
        <v>15</v>
      </c>
      <c r="AM16" s="73" t="s">
        <v>959</v>
      </c>
      <c r="AN16" t="str">
        <f t="shared" si="4"/>
        <v>Abast 3</v>
      </c>
      <c r="AO16" t="s">
        <v>37</v>
      </c>
      <c r="AT16" s="4" t="s">
        <v>403</v>
      </c>
      <c r="AW16" s="1">
        <v>15</v>
      </c>
    </row>
    <row r="17" spans="1:49" x14ac:dyDescent="0.35">
      <c r="A17" s="73" t="s">
        <v>364</v>
      </c>
      <c r="D17" s="73" t="s">
        <v>924</v>
      </c>
      <c r="E17" s="4" t="s">
        <v>473</v>
      </c>
      <c r="F17" t="str">
        <f t="shared" si="5"/>
        <v>AGR</v>
      </c>
      <c r="G17" t="str">
        <f t="shared" si="6"/>
        <v>AGR</v>
      </c>
      <c r="AJ17" t="s">
        <v>359</v>
      </c>
      <c r="AL17">
        <v>16</v>
      </c>
      <c r="AM17" s="73" t="s">
        <v>960</v>
      </c>
      <c r="AN17" t="str">
        <f t="shared" si="4"/>
        <v>Abast 3</v>
      </c>
      <c r="AO17" t="s">
        <v>38</v>
      </c>
      <c r="AT17" s="4" t="s">
        <v>404</v>
      </c>
      <c r="AW17" s="1">
        <v>16</v>
      </c>
    </row>
    <row r="18" spans="1:49" x14ac:dyDescent="0.35">
      <c r="A18" s="69" t="s">
        <v>904</v>
      </c>
      <c r="D18" s="73" t="s">
        <v>925</v>
      </c>
      <c r="E18" s="4" t="s">
        <v>474</v>
      </c>
      <c r="F18" t="str">
        <f t="shared" si="5"/>
        <v>TVE</v>
      </c>
      <c r="G18" t="str">
        <f t="shared" si="6"/>
        <v>TVE</v>
      </c>
      <c r="AJ18" t="s">
        <v>247</v>
      </c>
      <c r="AL18">
        <v>17</v>
      </c>
      <c r="AM18" s="73" t="s">
        <v>961</v>
      </c>
      <c r="AN18" t="str">
        <f t="shared" si="4"/>
        <v>Abast 3</v>
      </c>
      <c r="AO18" t="s">
        <v>39</v>
      </c>
      <c r="AT18" s="4" t="s">
        <v>405</v>
      </c>
      <c r="AW18" s="1">
        <v>17</v>
      </c>
    </row>
    <row r="19" spans="1:49" x14ac:dyDescent="0.35">
      <c r="A19" s="69" t="s">
        <v>905</v>
      </c>
      <c r="F19" t="str">
        <f t="shared" si="5"/>
        <v>TMA</v>
      </c>
      <c r="G19" t="str">
        <f t="shared" si="6"/>
        <v>TMA</v>
      </c>
      <c r="AJ19" t="s">
        <v>250</v>
      </c>
      <c r="AL19">
        <v>18</v>
      </c>
      <c r="AM19" s="73" t="s">
        <v>962</v>
      </c>
      <c r="AN19" t="str">
        <f t="shared" si="4"/>
        <v>Abast 3</v>
      </c>
      <c r="AO19" t="s">
        <v>40</v>
      </c>
      <c r="AT19" s="4" t="s">
        <v>367</v>
      </c>
      <c r="AW19" s="1">
        <v>18</v>
      </c>
    </row>
    <row r="20" spans="1:49" x14ac:dyDescent="0.35">
      <c r="A20" s="73" t="s">
        <v>906</v>
      </c>
      <c r="F20" t="s">
        <v>484</v>
      </c>
      <c r="G20" t="str">
        <f>$E$14</f>
        <v>TEN</v>
      </c>
      <c r="AJ20" t="s">
        <v>231</v>
      </c>
      <c r="AL20">
        <v>19</v>
      </c>
      <c r="AM20" s="73" t="s">
        <v>963</v>
      </c>
      <c r="AN20" t="str">
        <f t="shared" si="4"/>
        <v>Abast 3</v>
      </c>
      <c r="AO20" t="s">
        <v>41</v>
      </c>
      <c r="AT20" s="4" t="s">
        <v>368</v>
      </c>
      <c r="AW20" s="1">
        <v>19</v>
      </c>
    </row>
    <row r="21" spans="1:49" x14ac:dyDescent="0.35">
      <c r="A21" s="73" t="s">
        <v>712</v>
      </c>
      <c r="F21" t="s">
        <v>485</v>
      </c>
      <c r="G21" t="str">
        <f t="shared" ref="G21:G23" si="7">$E$14</f>
        <v>TEN</v>
      </c>
      <c r="AJ21" t="s">
        <v>232</v>
      </c>
      <c r="AL21">
        <v>20</v>
      </c>
      <c r="AM21" s="73" t="s">
        <v>964</v>
      </c>
      <c r="AN21" t="str">
        <f t="shared" si="4"/>
        <v>Abast 3</v>
      </c>
      <c r="AO21" t="s">
        <v>42</v>
      </c>
      <c r="AT21" s="4" t="s">
        <v>369</v>
      </c>
      <c r="AW21" s="1">
        <v>20</v>
      </c>
    </row>
    <row r="22" spans="1:49" x14ac:dyDescent="0.35">
      <c r="A22" s="73" t="s">
        <v>718</v>
      </c>
      <c r="F22" t="s">
        <v>486</v>
      </c>
      <c r="G22" t="str">
        <f t="shared" si="7"/>
        <v>TEN</v>
      </c>
      <c r="AJ22" t="s">
        <v>296</v>
      </c>
      <c r="AL22">
        <v>21</v>
      </c>
      <c r="AM22" s="73" t="s">
        <v>965</v>
      </c>
      <c r="AN22" t="str">
        <f t="shared" si="4"/>
        <v>Abast 3</v>
      </c>
      <c r="AO22" t="s">
        <v>43</v>
      </c>
      <c r="AT22" s="4" t="s">
        <v>370</v>
      </c>
      <c r="AW22" s="1" t="s">
        <v>497</v>
      </c>
    </row>
    <row r="23" spans="1:49" x14ac:dyDescent="0.35">
      <c r="A23" s="73" t="s">
        <v>907</v>
      </c>
      <c r="F23" t="s">
        <v>487</v>
      </c>
      <c r="G23" t="str">
        <f t="shared" si="7"/>
        <v>TEN</v>
      </c>
      <c r="AJ23" t="s">
        <v>304</v>
      </c>
      <c r="AL23">
        <v>22</v>
      </c>
      <c r="AM23" s="73" t="s">
        <v>966</v>
      </c>
      <c r="AN23" t="str">
        <f t="shared" si="4"/>
        <v>Abast 3</v>
      </c>
      <c r="AO23" t="s">
        <v>44</v>
      </c>
      <c r="AT23" s="4" t="s">
        <v>371</v>
      </c>
    </row>
    <row r="24" spans="1:49" x14ac:dyDescent="0.35">
      <c r="A24" s="73" t="s">
        <v>908</v>
      </c>
      <c r="F24" t="str">
        <f>E15</f>
        <v>TRE</v>
      </c>
      <c r="G24" t="str">
        <f>E15</f>
        <v>TRE</v>
      </c>
      <c r="AL24">
        <v>23</v>
      </c>
      <c r="AM24" s="73" t="s">
        <v>967</v>
      </c>
      <c r="AN24" t="str">
        <f t="shared" si="4"/>
        <v>Abast 3</v>
      </c>
      <c r="AO24" t="s">
        <v>45</v>
      </c>
      <c r="AT24" s="4" t="s">
        <v>372</v>
      </c>
    </row>
    <row r="25" spans="1:49" x14ac:dyDescent="0.35">
      <c r="A25" s="73" t="s">
        <v>909</v>
      </c>
      <c r="F25" t="str">
        <f>E16</f>
        <v>TRP</v>
      </c>
      <c r="G25" t="str">
        <f t="shared" ref="G25:G27" si="8">E16</f>
        <v>TRP</v>
      </c>
      <c r="AO25" t="s">
        <v>46</v>
      </c>
      <c r="AT25" s="4" t="s">
        <v>373</v>
      </c>
    </row>
    <row r="26" spans="1:49" x14ac:dyDescent="0.35">
      <c r="A26" s="73" t="s">
        <v>910</v>
      </c>
      <c r="F26" t="str">
        <f>E17</f>
        <v>TRN</v>
      </c>
      <c r="G26" t="str">
        <f t="shared" si="8"/>
        <v>TRN</v>
      </c>
      <c r="AO26" t="s">
        <v>47</v>
      </c>
      <c r="AT26" s="4" t="s">
        <v>374</v>
      </c>
    </row>
    <row r="27" spans="1:49" x14ac:dyDescent="0.35">
      <c r="A27" s="90" t="s">
        <v>911</v>
      </c>
      <c r="F27" t="str">
        <f>E18</f>
        <v>TPR</v>
      </c>
      <c r="G27" t="str">
        <f t="shared" si="8"/>
        <v>TPR</v>
      </c>
      <c r="AO27" t="s">
        <v>48</v>
      </c>
      <c r="AT27" s="4" t="s">
        <v>375</v>
      </c>
    </row>
    <row r="28" spans="1:49" x14ac:dyDescent="0.35">
      <c r="A28" s="73" t="s">
        <v>912</v>
      </c>
      <c r="F28" s="4"/>
      <c r="G28" s="4"/>
      <c r="AO28" t="s">
        <v>49</v>
      </c>
      <c r="AT28" s="4" t="s">
        <v>376</v>
      </c>
    </row>
    <row r="29" spans="1:49" x14ac:dyDescent="0.35">
      <c r="A29" s="73" t="s">
        <v>913</v>
      </c>
      <c r="F29" s="4"/>
      <c r="G29" s="4"/>
      <c r="AO29" t="s">
        <v>50</v>
      </c>
      <c r="AT29" s="4" t="s">
        <v>377</v>
      </c>
    </row>
    <row r="30" spans="1:49" x14ac:dyDescent="0.35">
      <c r="AO30" t="s">
        <v>51</v>
      </c>
      <c r="AT30" s="4" t="s">
        <v>378</v>
      </c>
    </row>
    <row r="31" spans="1:49" x14ac:dyDescent="0.35">
      <c r="AO31" t="s">
        <v>52</v>
      </c>
      <c r="AT31" s="4" t="s">
        <v>379</v>
      </c>
    </row>
    <row r="32" spans="1:49" x14ac:dyDescent="0.35">
      <c r="AO32" t="s">
        <v>53</v>
      </c>
      <c r="AT32" s="4" t="s">
        <v>380</v>
      </c>
    </row>
    <row r="33" spans="41:46" x14ac:dyDescent="0.35">
      <c r="AO33" t="s">
        <v>54</v>
      </c>
      <c r="AT33" s="4" t="s">
        <v>381</v>
      </c>
    </row>
    <row r="34" spans="41:46" x14ac:dyDescent="0.35">
      <c r="AO34" t="s">
        <v>55</v>
      </c>
      <c r="AT34" s="4" t="s">
        <v>382</v>
      </c>
    </row>
    <row r="35" spans="41:46" x14ac:dyDescent="0.35">
      <c r="AO35" t="s">
        <v>56</v>
      </c>
      <c r="AT35" s="4" t="s">
        <v>383</v>
      </c>
    </row>
    <row r="36" spans="41:46" x14ac:dyDescent="0.35">
      <c r="AO36" t="s">
        <v>57</v>
      </c>
      <c r="AT36" s="4" t="s">
        <v>384</v>
      </c>
    </row>
    <row r="37" spans="41:46" x14ac:dyDescent="0.35">
      <c r="AO37" t="s">
        <v>58</v>
      </c>
      <c r="AT37" s="4" t="s">
        <v>385</v>
      </c>
    </row>
    <row r="38" spans="41:46" x14ac:dyDescent="0.35">
      <c r="AO38" t="s">
        <v>59</v>
      </c>
      <c r="AT38" s="4" t="s">
        <v>386</v>
      </c>
    </row>
    <row r="39" spans="41:46" x14ac:dyDescent="0.35">
      <c r="AO39" t="s">
        <v>60</v>
      </c>
      <c r="AT39" s="4" t="s">
        <v>387</v>
      </c>
    </row>
    <row r="40" spans="41:46" x14ac:dyDescent="0.35">
      <c r="AO40" t="s">
        <v>61</v>
      </c>
      <c r="AT40" s="4" t="s">
        <v>388</v>
      </c>
    </row>
    <row r="41" spans="41:46" x14ac:dyDescent="0.35">
      <c r="AO41" t="s">
        <v>62</v>
      </c>
      <c r="AT41" s="71" t="s">
        <v>1028</v>
      </c>
    </row>
    <row r="42" spans="41:46" x14ac:dyDescent="0.35">
      <c r="AO42" t="s">
        <v>63</v>
      </c>
    </row>
    <row r="43" spans="41:46" x14ac:dyDescent="0.35">
      <c r="AO43" t="s">
        <v>64</v>
      </c>
    </row>
    <row r="44" spans="41:46" x14ac:dyDescent="0.35">
      <c r="AO44" t="s">
        <v>65</v>
      </c>
    </row>
    <row r="45" spans="41:46" x14ac:dyDescent="0.35">
      <c r="AO45" t="s">
        <v>66</v>
      </c>
    </row>
    <row r="46" spans="41:46" x14ac:dyDescent="0.35">
      <c r="AO46" t="s">
        <v>67</v>
      </c>
    </row>
    <row r="47" spans="41:46" x14ac:dyDescent="0.35">
      <c r="AO47" t="s">
        <v>68</v>
      </c>
    </row>
    <row r="48" spans="41:46" x14ac:dyDescent="0.35">
      <c r="AO48" t="s">
        <v>69</v>
      </c>
    </row>
    <row r="49" spans="41:41" x14ac:dyDescent="0.35">
      <c r="AO49" t="s">
        <v>70</v>
      </c>
    </row>
    <row r="50" spans="41:41" x14ac:dyDescent="0.35">
      <c r="AO50" t="s">
        <v>71</v>
      </c>
    </row>
    <row r="51" spans="41:41" x14ac:dyDescent="0.35">
      <c r="AO51" t="s">
        <v>72</v>
      </c>
    </row>
    <row r="52" spans="41:41" x14ac:dyDescent="0.35">
      <c r="AO52" t="s">
        <v>73</v>
      </c>
    </row>
    <row r="53" spans="41:41" x14ac:dyDescent="0.35">
      <c r="AO53" t="s">
        <v>74</v>
      </c>
    </row>
    <row r="54" spans="41:41" x14ac:dyDescent="0.35">
      <c r="AO54" t="s">
        <v>75</v>
      </c>
    </row>
    <row r="55" spans="41:41" x14ac:dyDescent="0.35">
      <c r="AO55" t="s">
        <v>76</v>
      </c>
    </row>
    <row r="56" spans="41:41" x14ac:dyDescent="0.35">
      <c r="AO56" t="s">
        <v>77</v>
      </c>
    </row>
    <row r="57" spans="41:41" x14ac:dyDescent="0.35">
      <c r="AO57" t="s">
        <v>78</v>
      </c>
    </row>
    <row r="58" spans="41:41" x14ac:dyDescent="0.35">
      <c r="AO58" t="s">
        <v>79</v>
      </c>
    </row>
    <row r="59" spans="41:41" x14ac:dyDescent="0.35">
      <c r="AO59" t="s">
        <v>80</v>
      </c>
    </row>
    <row r="60" spans="41:41" x14ac:dyDescent="0.35">
      <c r="AO60" t="s">
        <v>81</v>
      </c>
    </row>
    <row r="61" spans="41:41" x14ac:dyDescent="0.35">
      <c r="AO61" t="s">
        <v>82</v>
      </c>
    </row>
    <row r="62" spans="41:41" x14ac:dyDescent="0.35">
      <c r="AO62" t="s">
        <v>83</v>
      </c>
    </row>
    <row r="63" spans="41:41" x14ac:dyDescent="0.35">
      <c r="AO63" t="s">
        <v>84</v>
      </c>
    </row>
    <row r="64" spans="41:41" x14ac:dyDescent="0.35">
      <c r="AO64" t="s">
        <v>85</v>
      </c>
    </row>
    <row r="65" spans="41:41" x14ac:dyDescent="0.35">
      <c r="AO65" t="s">
        <v>86</v>
      </c>
    </row>
    <row r="66" spans="41:41" x14ac:dyDescent="0.35">
      <c r="AO66" t="s">
        <v>87</v>
      </c>
    </row>
    <row r="67" spans="41:41" x14ac:dyDescent="0.35">
      <c r="AO67" t="s">
        <v>88</v>
      </c>
    </row>
    <row r="68" spans="41:41" x14ac:dyDescent="0.35">
      <c r="AO68" t="s">
        <v>89</v>
      </c>
    </row>
    <row r="69" spans="41:41" x14ac:dyDescent="0.35">
      <c r="AO69" t="s">
        <v>90</v>
      </c>
    </row>
    <row r="70" spans="41:41" x14ac:dyDescent="0.35">
      <c r="AO70" t="s">
        <v>91</v>
      </c>
    </row>
    <row r="71" spans="41:41" x14ac:dyDescent="0.35">
      <c r="AO71" t="s">
        <v>92</v>
      </c>
    </row>
    <row r="72" spans="41:41" x14ac:dyDescent="0.35">
      <c r="AO72" t="s">
        <v>93</v>
      </c>
    </row>
    <row r="73" spans="41:41" x14ac:dyDescent="0.35">
      <c r="AO73" t="s">
        <v>94</v>
      </c>
    </row>
    <row r="74" spans="41:41" x14ac:dyDescent="0.35">
      <c r="AO74" t="s">
        <v>95</v>
      </c>
    </row>
    <row r="75" spans="41:41" x14ac:dyDescent="0.35">
      <c r="AO75" t="s">
        <v>96</v>
      </c>
    </row>
    <row r="76" spans="41:41" x14ac:dyDescent="0.35">
      <c r="AO76" t="s">
        <v>97</v>
      </c>
    </row>
    <row r="77" spans="41:41" x14ac:dyDescent="0.35">
      <c r="AO77" t="s">
        <v>98</v>
      </c>
    </row>
    <row r="78" spans="41:41" x14ac:dyDescent="0.35">
      <c r="AO78" t="s">
        <v>99</v>
      </c>
    </row>
    <row r="79" spans="41:41" x14ac:dyDescent="0.35">
      <c r="AO79" t="s">
        <v>100</v>
      </c>
    </row>
    <row r="80" spans="41:41" x14ac:dyDescent="0.35">
      <c r="AO80" t="s">
        <v>101</v>
      </c>
    </row>
    <row r="81" spans="41:41" x14ac:dyDescent="0.35">
      <c r="AO81" t="s">
        <v>102</v>
      </c>
    </row>
    <row r="82" spans="41:41" x14ac:dyDescent="0.35">
      <c r="AO82" t="s">
        <v>103</v>
      </c>
    </row>
    <row r="83" spans="41:41" x14ac:dyDescent="0.35">
      <c r="AO83" t="s">
        <v>104</v>
      </c>
    </row>
    <row r="84" spans="41:41" x14ac:dyDescent="0.35">
      <c r="AO84" t="s">
        <v>105</v>
      </c>
    </row>
    <row r="85" spans="41:41" x14ac:dyDescent="0.35">
      <c r="AO85" t="s">
        <v>106</v>
      </c>
    </row>
    <row r="86" spans="41:41" x14ac:dyDescent="0.35">
      <c r="AO86" t="s">
        <v>107</v>
      </c>
    </row>
    <row r="87" spans="41:41" x14ac:dyDescent="0.35">
      <c r="AO87" t="s">
        <v>108</v>
      </c>
    </row>
    <row r="88" spans="41:41" x14ac:dyDescent="0.35">
      <c r="AO88" t="s">
        <v>109</v>
      </c>
    </row>
    <row r="89" spans="41:41" x14ac:dyDescent="0.35">
      <c r="AO89" t="s">
        <v>110</v>
      </c>
    </row>
    <row r="90" spans="41:41" x14ac:dyDescent="0.35">
      <c r="AO90" t="s">
        <v>111</v>
      </c>
    </row>
    <row r="91" spans="41:41" x14ac:dyDescent="0.35">
      <c r="AO91" t="s">
        <v>112</v>
      </c>
    </row>
    <row r="92" spans="41:41" x14ac:dyDescent="0.35">
      <c r="AO92" t="s">
        <v>113</v>
      </c>
    </row>
    <row r="93" spans="41:41" x14ac:dyDescent="0.35">
      <c r="AO93" t="s">
        <v>114</v>
      </c>
    </row>
    <row r="94" spans="41:41" x14ac:dyDescent="0.35">
      <c r="AO94" t="s">
        <v>115</v>
      </c>
    </row>
    <row r="95" spans="41:41" x14ac:dyDescent="0.35">
      <c r="AO95" t="s">
        <v>116</v>
      </c>
    </row>
    <row r="96" spans="41:41" x14ac:dyDescent="0.35">
      <c r="AO96" t="s">
        <v>117</v>
      </c>
    </row>
    <row r="97" spans="41:41" x14ac:dyDescent="0.35">
      <c r="AO97" t="s">
        <v>118</v>
      </c>
    </row>
    <row r="98" spans="41:41" x14ac:dyDescent="0.35">
      <c r="AO98" t="s">
        <v>119</v>
      </c>
    </row>
    <row r="99" spans="41:41" x14ac:dyDescent="0.35">
      <c r="AO99" t="s">
        <v>120</v>
      </c>
    </row>
    <row r="100" spans="41:41" x14ac:dyDescent="0.35">
      <c r="AO100" t="s">
        <v>121</v>
      </c>
    </row>
    <row r="101" spans="41:41" x14ac:dyDescent="0.35">
      <c r="AO101" t="s">
        <v>122</v>
      </c>
    </row>
    <row r="102" spans="41:41" x14ac:dyDescent="0.35">
      <c r="AO102" t="s">
        <v>123</v>
      </c>
    </row>
    <row r="103" spans="41:41" x14ac:dyDescent="0.35">
      <c r="AO103" t="s">
        <v>124</v>
      </c>
    </row>
    <row r="104" spans="41:41" x14ac:dyDescent="0.35">
      <c r="AO104" t="s">
        <v>125</v>
      </c>
    </row>
    <row r="105" spans="41:41" x14ac:dyDescent="0.35">
      <c r="AO105" t="s">
        <v>126</v>
      </c>
    </row>
    <row r="106" spans="41:41" x14ac:dyDescent="0.35">
      <c r="AO106" t="s">
        <v>127</v>
      </c>
    </row>
    <row r="107" spans="41:41" x14ac:dyDescent="0.35">
      <c r="AO107" t="s">
        <v>128</v>
      </c>
    </row>
    <row r="108" spans="41:41" x14ac:dyDescent="0.35">
      <c r="AO108" t="s">
        <v>129</v>
      </c>
    </row>
    <row r="109" spans="41:41" x14ac:dyDescent="0.35">
      <c r="AO109" t="s">
        <v>130</v>
      </c>
    </row>
    <row r="110" spans="41:41" x14ac:dyDescent="0.35">
      <c r="AO110" t="s">
        <v>131</v>
      </c>
    </row>
    <row r="111" spans="41:41" x14ac:dyDescent="0.35">
      <c r="AO111" t="s">
        <v>132</v>
      </c>
    </row>
    <row r="112" spans="41:41" x14ac:dyDescent="0.35">
      <c r="AO112" t="s">
        <v>133</v>
      </c>
    </row>
    <row r="113" spans="41:41" x14ac:dyDescent="0.35">
      <c r="AO113" t="s">
        <v>134</v>
      </c>
    </row>
    <row r="114" spans="41:41" x14ac:dyDescent="0.35">
      <c r="AO114" t="s">
        <v>135</v>
      </c>
    </row>
    <row r="115" spans="41:41" x14ac:dyDescent="0.35">
      <c r="AO115" t="s">
        <v>136</v>
      </c>
    </row>
    <row r="116" spans="41:41" x14ac:dyDescent="0.35">
      <c r="AO116" t="s">
        <v>137</v>
      </c>
    </row>
    <row r="117" spans="41:41" x14ac:dyDescent="0.35">
      <c r="AO117" t="s">
        <v>138</v>
      </c>
    </row>
    <row r="118" spans="41:41" x14ac:dyDescent="0.35">
      <c r="AO118" t="s">
        <v>139</v>
      </c>
    </row>
    <row r="119" spans="41:41" x14ac:dyDescent="0.35">
      <c r="AO119" t="s">
        <v>140</v>
      </c>
    </row>
    <row r="120" spans="41:41" x14ac:dyDescent="0.35">
      <c r="AO120" t="s">
        <v>141</v>
      </c>
    </row>
    <row r="121" spans="41:41" x14ac:dyDescent="0.35">
      <c r="AO121" t="s">
        <v>142</v>
      </c>
    </row>
    <row r="122" spans="41:41" x14ac:dyDescent="0.35">
      <c r="AO122" t="s">
        <v>143</v>
      </c>
    </row>
    <row r="123" spans="41:41" x14ac:dyDescent="0.35">
      <c r="AO123" t="s">
        <v>144</v>
      </c>
    </row>
    <row r="124" spans="41:41" x14ac:dyDescent="0.35">
      <c r="AO124" t="s">
        <v>145</v>
      </c>
    </row>
    <row r="125" spans="41:41" x14ac:dyDescent="0.35">
      <c r="AO125" t="s">
        <v>146</v>
      </c>
    </row>
    <row r="126" spans="41:41" x14ac:dyDescent="0.35">
      <c r="AO126" t="s">
        <v>147</v>
      </c>
    </row>
    <row r="127" spans="41:41" x14ac:dyDescent="0.35">
      <c r="AO127" t="s">
        <v>148</v>
      </c>
    </row>
    <row r="128" spans="41:41" x14ac:dyDescent="0.35">
      <c r="AO128" t="s">
        <v>149</v>
      </c>
    </row>
    <row r="129" spans="41:41" x14ac:dyDescent="0.35">
      <c r="AO129" t="s">
        <v>150</v>
      </c>
    </row>
    <row r="130" spans="41:41" x14ac:dyDescent="0.35">
      <c r="AO130" t="s">
        <v>151</v>
      </c>
    </row>
    <row r="131" spans="41:41" x14ac:dyDescent="0.35">
      <c r="AO131" t="s">
        <v>152</v>
      </c>
    </row>
    <row r="132" spans="41:41" x14ac:dyDescent="0.35">
      <c r="AO132" t="s">
        <v>153</v>
      </c>
    </row>
    <row r="133" spans="41:41" x14ac:dyDescent="0.35">
      <c r="AO133" t="s">
        <v>154</v>
      </c>
    </row>
    <row r="134" spans="41:41" x14ac:dyDescent="0.35">
      <c r="AO134" t="s">
        <v>155</v>
      </c>
    </row>
    <row r="135" spans="41:41" x14ac:dyDescent="0.35">
      <c r="AO135" t="s">
        <v>156</v>
      </c>
    </row>
    <row r="136" spans="41:41" x14ac:dyDescent="0.35">
      <c r="AO136" t="s">
        <v>157</v>
      </c>
    </row>
    <row r="137" spans="41:41" x14ac:dyDescent="0.35">
      <c r="AO137" t="s">
        <v>158</v>
      </c>
    </row>
    <row r="138" spans="41:41" x14ac:dyDescent="0.35">
      <c r="AO138" t="s">
        <v>159</v>
      </c>
    </row>
    <row r="139" spans="41:41" x14ac:dyDescent="0.35">
      <c r="AO139" t="s">
        <v>160</v>
      </c>
    </row>
    <row r="140" spans="41:41" x14ac:dyDescent="0.35">
      <c r="AO140" t="s">
        <v>161</v>
      </c>
    </row>
    <row r="141" spans="41:41" x14ac:dyDescent="0.35">
      <c r="AO141" t="s">
        <v>162</v>
      </c>
    </row>
    <row r="142" spans="41:41" x14ac:dyDescent="0.35">
      <c r="AO142" t="s">
        <v>163</v>
      </c>
    </row>
    <row r="143" spans="41:41" x14ac:dyDescent="0.35">
      <c r="AO143" t="s">
        <v>164</v>
      </c>
    </row>
    <row r="144" spans="41:41" x14ac:dyDescent="0.35">
      <c r="AO144" t="s">
        <v>165</v>
      </c>
    </row>
    <row r="145" spans="41:41" x14ac:dyDescent="0.35">
      <c r="AO145" t="s">
        <v>166</v>
      </c>
    </row>
    <row r="146" spans="41:41" x14ac:dyDescent="0.35">
      <c r="AO146" t="s">
        <v>167</v>
      </c>
    </row>
    <row r="147" spans="41:41" x14ac:dyDescent="0.35">
      <c r="AO147" t="s">
        <v>168</v>
      </c>
    </row>
    <row r="148" spans="41:41" x14ac:dyDescent="0.35">
      <c r="AO148" t="s">
        <v>169</v>
      </c>
    </row>
    <row r="149" spans="41:41" x14ac:dyDescent="0.35">
      <c r="AO149" t="s">
        <v>170</v>
      </c>
    </row>
    <row r="150" spans="41:41" x14ac:dyDescent="0.35">
      <c r="AO150" t="s">
        <v>171</v>
      </c>
    </row>
    <row r="151" spans="41:41" x14ac:dyDescent="0.35">
      <c r="AO151" t="s">
        <v>172</v>
      </c>
    </row>
    <row r="152" spans="41:41" x14ac:dyDescent="0.35">
      <c r="AO152" t="s">
        <v>173</v>
      </c>
    </row>
    <row r="153" spans="41:41" x14ac:dyDescent="0.35">
      <c r="AO153" t="s">
        <v>174</v>
      </c>
    </row>
    <row r="154" spans="41:41" x14ac:dyDescent="0.35">
      <c r="AO154" t="s">
        <v>175</v>
      </c>
    </row>
    <row r="155" spans="41:41" x14ac:dyDescent="0.35">
      <c r="AO155" t="s">
        <v>176</v>
      </c>
    </row>
    <row r="156" spans="41:41" x14ac:dyDescent="0.35">
      <c r="AO156" t="s">
        <v>177</v>
      </c>
    </row>
    <row r="157" spans="41:41" x14ac:dyDescent="0.35">
      <c r="AO157" t="s">
        <v>178</v>
      </c>
    </row>
    <row r="158" spans="41:41" x14ac:dyDescent="0.35">
      <c r="AO158" t="s">
        <v>179</v>
      </c>
    </row>
    <row r="159" spans="41:41" x14ac:dyDescent="0.35">
      <c r="AO159" t="s">
        <v>180</v>
      </c>
    </row>
    <row r="160" spans="41:41" x14ac:dyDescent="0.35">
      <c r="AO160" t="s">
        <v>181</v>
      </c>
    </row>
    <row r="161" spans="41:41" x14ac:dyDescent="0.35">
      <c r="AO161" t="s">
        <v>182</v>
      </c>
    </row>
    <row r="162" spans="41:41" x14ac:dyDescent="0.35">
      <c r="AO162" t="s">
        <v>183</v>
      </c>
    </row>
    <row r="163" spans="41:41" x14ac:dyDescent="0.35">
      <c r="AO163" t="s">
        <v>184</v>
      </c>
    </row>
    <row r="164" spans="41:41" x14ac:dyDescent="0.35">
      <c r="AO164" t="s">
        <v>185</v>
      </c>
    </row>
    <row r="165" spans="41:41" x14ac:dyDescent="0.35">
      <c r="AO165" t="s">
        <v>186</v>
      </c>
    </row>
    <row r="166" spans="41:41" x14ac:dyDescent="0.35">
      <c r="AO166" t="s">
        <v>187</v>
      </c>
    </row>
    <row r="167" spans="41:41" x14ac:dyDescent="0.35">
      <c r="AO167" t="s">
        <v>188</v>
      </c>
    </row>
    <row r="168" spans="41:41" x14ac:dyDescent="0.35">
      <c r="AO168" t="s">
        <v>189</v>
      </c>
    </row>
    <row r="169" spans="41:41" x14ac:dyDescent="0.35">
      <c r="AO169" t="s">
        <v>190</v>
      </c>
    </row>
    <row r="170" spans="41:41" x14ac:dyDescent="0.35">
      <c r="AO170" t="s">
        <v>191</v>
      </c>
    </row>
    <row r="171" spans="41:41" x14ac:dyDescent="0.35">
      <c r="AO171" t="s">
        <v>192</v>
      </c>
    </row>
    <row r="172" spans="41:41" x14ac:dyDescent="0.35">
      <c r="AO172" t="s">
        <v>193</v>
      </c>
    </row>
    <row r="173" spans="41:41" x14ac:dyDescent="0.35">
      <c r="AO173" t="s">
        <v>194</v>
      </c>
    </row>
    <row r="174" spans="41:41" x14ac:dyDescent="0.35">
      <c r="AO174" t="s">
        <v>195</v>
      </c>
    </row>
    <row r="175" spans="41:41" x14ac:dyDescent="0.35">
      <c r="AO175" t="str">
        <f>A5</f>
        <v>Altra comercialitzadora</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7"/>
  <sheetViews>
    <sheetView showGridLines="0" tabSelected="1" topLeftCell="B2" workbookViewId="0">
      <selection activeCell="M4" sqref="M4"/>
    </sheetView>
  </sheetViews>
  <sheetFormatPr defaultColWidth="11.453125" defaultRowHeight="14.5" x14ac:dyDescent="0.35"/>
  <cols>
    <col min="1" max="1" width="2.7265625" style="1" hidden="1" customWidth="1"/>
    <col min="2" max="3" width="2.7265625" style="1" customWidth="1"/>
    <col min="4" max="15" width="12.7265625" style="1" customWidth="1"/>
    <col min="16" max="16" width="2.7265625" style="1" customWidth="1"/>
    <col min="17" max="17" width="12.7265625" style="1" customWidth="1"/>
    <col min="18" max="16384" width="11.453125" style="1"/>
  </cols>
  <sheetData>
    <row r="1" spans="1:16" hidden="1" x14ac:dyDescent="0.35">
      <c r="A1" s="72" t="str">
        <f ca="1">MID(CELL("nombrearchivo",A1),FIND("]",CELL("nombrearchivo",A1))+1,LEN(CELL("nombrearchivo",A1))-FIND("]",CELL("nombrearchivo",A1)))</f>
        <v>INDEX</v>
      </c>
    </row>
    <row r="3" spans="1:16" ht="18.5" x14ac:dyDescent="0.35">
      <c r="C3" s="59"/>
      <c r="D3" s="64" t="str">
        <f>TEXTOS!A24</f>
        <v>EINA DE PETJADA DE CARBONI PER A CATs</v>
      </c>
      <c r="E3" s="59"/>
      <c r="F3" s="59"/>
      <c r="G3" s="59"/>
      <c r="H3" s="59"/>
      <c r="I3" s="59"/>
      <c r="J3" s="59"/>
      <c r="K3" s="59"/>
      <c r="L3" s="59" t="s">
        <v>1079</v>
      </c>
      <c r="M3" s="59"/>
      <c r="N3" s="59"/>
      <c r="O3" s="59"/>
      <c r="P3" s="59"/>
    </row>
    <row r="4" spans="1:16" ht="18.5" x14ac:dyDescent="0.35">
      <c r="C4" s="59"/>
      <c r="D4" s="64" t="str">
        <f>TEXTOS!BJ2</f>
        <v>Índex</v>
      </c>
      <c r="E4" s="59"/>
      <c r="F4" s="64" t="str">
        <f>VLOOKUP(D4,T_MENU,2,0)</f>
        <v>Índex general</v>
      </c>
      <c r="G4" s="59"/>
      <c r="H4" s="59"/>
      <c r="I4" s="59"/>
      <c r="J4" s="65" t="str">
        <f>TEXTOS!A25</f>
        <v>Complimentar per a:</v>
      </c>
      <c r="K4" s="59"/>
      <c r="L4" s="59"/>
      <c r="M4" s="59" t="s">
        <v>1080</v>
      </c>
      <c r="N4" s="59"/>
      <c r="O4" s="59"/>
      <c r="P4" s="59"/>
    </row>
    <row r="5" spans="1:16" ht="5.15" customHeight="1" x14ac:dyDescent="0.35">
      <c r="C5" s="59"/>
      <c r="D5" s="59"/>
      <c r="E5" s="59"/>
      <c r="F5" s="59"/>
      <c r="G5" s="59"/>
      <c r="H5" s="59"/>
      <c r="I5" s="59"/>
      <c r="J5" s="93"/>
      <c r="K5" s="59"/>
      <c r="L5" s="59"/>
      <c r="M5" s="59"/>
      <c r="N5" s="59"/>
      <c r="O5" s="59"/>
      <c r="P5" s="59"/>
    </row>
    <row r="6" spans="1:16" ht="15" customHeight="1" x14ac:dyDescent="0.35">
      <c r="C6" s="59"/>
      <c r="D6" s="141" t="str">
        <f>TEXTOS!$A$26</f>
        <v>ESTRUCTURA DE PESTANYES</v>
      </c>
      <c r="E6" s="141"/>
      <c r="F6" s="141"/>
      <c r="G6" s="141"/>
      <c r="H6" s="141"/>
      <c r="I6" s="141"/>
      <c r="J6" s="94" t="str">
        <f>TEXTOS!BJ8</f>
        <v>HC CAT</v>
      </c>
      <c r="K6" s="59"/>
      <c r="L6" s="59"/>
      <c r="M6" s="59"/>
      <c r="N6" s="59"/>
      <c r="O6" s="59"/>
      <c r="P6" s="59"/>
    </row>
    <row r="7" spans="1:16" x14ac:dyDescent="0.35">
      <c r="C7" s="59"/>
      <c r="D7" s="142" t="str">
        <f>TEXTOS!$BJ$2</f>
        <v>Índex</v>
      </c>
      <c r="E7" s="68" t="str">
        <f>TEXTOS!$BJ$3</f>
        <v>1. General1</v>
      </c>
      <c r="F7" s="68" t="str">
        <f>TEXTOS!$BJ$4</f>
        <v>2. Transport</v>
      </c>
      <c r="G7" s="143" t="str">
        <f>TEXTOS!$BJ$5</f>
        <v>3. General2</v>
      </c>
      <c r="H7" s="68" t="str">
        <f>TEXTOS!$BJ$6</f>
        <v>4. Servei</v>
      </c>
      <c r="I7" s="68" t="str">
        <f>TEXTOS!$BJ$9</f>
        <v>HC SERVEI</v>
      </c>
      <c r="J7" s="94" t="str">
        <f>TEXTOS!BJ9</f>
        <v>HC SERVEI</v>
      </c>
      <c r="K7" s="59"/>
      <c r="L7" s="59"/>
      <c r="M7" s="59"/>
      <c r="N7" s="59"/>
      <c r="O7" s="59"/>
      <c r="P7" s="59"/>
    </row>
    <row r="8" spans="1:16" x14ac:dyDescent="0.35">
      <c r="C8" s="59"/>
      <c r="D8" s="142"/>
      <c r="E8" s="143" t="str">
        <f>TEXTOS!$BJ$8</f>
        <v>HC CAT</v>
      </c>
      <c r="F8" s="143"/>
      <c r="G8" s="143"/>
      <c r="H8" s="89" t="str">
        <f>TEXTOS!$BJ$7</f>
        <v>5. Peça</v>
      </c>
      <c r="I8" s="89" t="str">
        <f>TEXTOS!$BJ$10</f>
        <v>HC PEÇA</v>
      </c>
      <c r="J8" s="94" t="str">
        <f>TEXTOS!BJ10</f>
        <v>HC PEÇA</v>
      </c>
      <c r="K8" s="59"/>
      <c r="L8" s="59"/>
      <c r="M8" s="59"/>
      <c r="N8" s="59"/>
      <c r="O8" s="59"/>
      <c r="P8" s="59"/>
    </row>
    <row r="9" spans="1:16" x14ac:dyDescent="0.35">
      <c r="C9" s="59"/>
      <c r="D9" s="59"/>
      <c r="E9" s="59"/>
      <c r="F9" s="59"/>
      <c r="G9" s="59"/>
      <c r="H9" s="59"/>
      <c r="I9" s="59"/>
      <c r="J9" s="59"/>
      <c r="K9" s="59"/>
      <c r="L9" s="59"/>
      <c r="M9" s="59"/>
      <c r="N9" s="59"/>
      <c r="O9" s="59"/>
      <c r="P9" s="59"/>
    </row>
    <row r="11" spans="1:16" x14ac:dyDescent="0.35">
      <c r="D11" s="69" t="s">
        <v>744</v>
      </c>
    </row>
    <row r="13" spans="1:16" x14ac:dyDescent="0.35">
      <c r="E13" s="70"/>
      <c r="F13" s="86" t="s">
        <v>745</v>
      </c>
    </row>
    <row r="14" spans="1:16" x14ac:dyDescent="0.35">
      <c r="F14" s="74"/>
    </row>
    <row r="15" spans="1:16" x14ac:dyDescent="0.35">
      <c r="E15" s="19"/>
      <c r="F15" s="86" t="s">
        <v>746</v>
      </c>
    </row>
    <row r="17" spans="4:9" x14ac:dyDescent="0.35">
      <c r="D17" s="69" t="s">
        <v>747</v>
      </c>
    </row>
    <row r="19" spans="4:9" x14ac:dyDescent="0.35">
      <c r="E19" s="140" t="s">
        <v>748</v>
      </c>
      <c r="F19" s="140"/>
      <c r="G19" s="140"/>
      <c r="H19" s="139" t="str">
        <f>TEXTOS!BJ3</f>
        <v>1. General1</v>
      </c>
      <c r="I19" s="139"/>
    </row>
    <row r="20" spans="4:9" x14ac:dyDescent="0.35">
      <c r="E20" s="140"/>
      <c r="F20" s="140"/>
      <c r="G20" s="140"/>
      <c r="H20" s="139" t="str">
        <f>TEXTOS!BJ4</f>
        <v>2. Transport</v>
      </c>
      <c r="I20" s="139"/>
    </row>
    <row r="21" spans="4:9" x14ac:dyDescent="0.35">
      <c r="E21" s="140" t="s">
        <v>749</v>
      </c>
      <c r="F21" s="140"/>
      <c r="G21" s="140"/>
      <c r="H21" s="139" t="str">
        <f>TEXTOS!$BJ$8</f>
        <v>HC CAT</v>
      </c>
      <c r="I21" s="139"/>
    </row>
    <row r="23" spans="4:9" x14ac:dyDescent="0.35">
      <c r="D23" s="69" t="s">
        <v>750</v>
      </c>
    </row>
    <row r="25" spans="4:9" x14ac:dyDescent="0.35">
      <c r="E25" s="140" t="s">
        <v>748</v>
      </c>
      <c r="F25" s="140"/>
      <c r="G25" s="140"/>
      <c r="H25" s="139" t="str">
        <f>TEXTOS!BJ3</f>
        <v>1. General1</v>
      </c>
      <c r="I25" s="139"/>
    </row>
    <row r="26" spans="4:9" x14ac:dyDescent="0.35">
      <c r="E26" s="140"/>
      <c r="F26" s="140"/>
      <c r="G26" s="140"/>
      <c r="H26" s="139" t="str">
        <f>TEXTOS!BJ4</f>
        <v>2. Transport</v>
      </c>
      <c r="I26" s="139"/>
    </row>
    <row r="27" spans="4:9" x14ac:dyDescent="0.35">
      <c r="E27" s="140"/>
      <c r="F27" s="140"/>
      <c r="G27" s="140"/>
      <c r="H27" s="139" t="str">
        <f>TEXTOS!BJ5</f>
        <v>3. General2</v>
      </c>
      <c r="I27" s="139"/>
    </row>
    <row r="28" spans="4:9" x14ac:dyDescent="0.35">
      <c r="E28" s="140"/>
      <c r="F28" s="140"/>
      <c r="G28" s="140"/>
      <c r="H28" s="139" t="str">
        <f>TEXTOS!BJ6</f>
        <v>4. Servei</v>
      </c>
      <c r="I28" s="139"/>
    </row>
    <row r="29" spans="4:9" x14ac:dyDescent="0.35">
      <c r="E29" s="140" t="s">
        <v>749</v>
      </c>
      <c r="F29" s="140"/>
      <c r="G29" s="140"/>
      <c r="H29" s="139" t="str">
        <f>TEXTOS!$BJ$9</f>
        <v>HC SERVEI</v>
      </c>
      <c r="I29" s="139"/>
    </row>
    <row r="31" spans="4:9" x14ac:dyDescent="0.35">
      <c r="D31" s="69" t="s">
        <v>751</v>
      </c>
    </row>
    <row r="33" spans="5:9" x14ac:dyDescent="0.35">
      <c r="E33" s="140" t="s">
        <v>748</v>
      </c>
      <c r="F33" s="140"/>
      <c r="G33" s="140"/>
      <c r="H33" s="139" t="str">
        <f>TEXTOS!BJ3</f>
        <v>1. General1</v>
      </c>
      <c r="I33" s="139"/>
    </row>
    <row r="34" spans="5:9" x14ac:dyDescent="0.35">
      <c r="E34" s="140"/>
      <c r="F34" s="140"/>
      <c r="G34" s="140"/>
      <c r="H34" s="139" t="str">
        <f>TEXTOS!BJ4</f>
        <v>2. Transport</v>
      </c>
      <c r="I34" s="139"/>
    </row>
    <row r="35" spans="5:9" x14ac:dyDescent="0.35">
      <c r="E35" s="140"/>
      <c r="F35" s="140"/>
      <c r="G35" s="140"/>
      <c r="H35" s="139" t="str">
        <f>TEXTOS!BJ5</f>
        <v>3. General2</v>
      </c>
      <c r="I35" s="139"/>
    </row>
    <row r="36" spans="5:9" x14ac:dyDescent="0.35">
      <c r="E36" s="140"/>
      <c r="F36" s="140"/>
      <c r="G36" s="140"/>
      <c r="H36" s="139" t="str">
        <f>TEXTOS!BJ7</f>
        <v>5. Peça</v>
      </c>
      <c r="I36" s="139"/>
    </row>
    <row r="37" spans="5:9" x14ac:dyDescent="0.35">
      <c r="E37" s="140" t="s">
        <v>749</v>
      </c>
      <c r="F37" s="140"/>
      <c r="G37" s="140"/>
      <c r="H37" s="139" t="str">
        <f>TEXTOS!$BJ$10</f>
        <v>HC PEÇA</v>
      </c>
      <c r="I37" s="139"/>
    </row>
  </sheetData>
  <sheetProtection algorithmName="SHA-512" hashValue="nI58kEGQUUxOcCu0FNeonDKYdpLEvcz2oA0IP0QEBZbikYvlnMP0wy5olR+AYR13uprydBrSpWdBTYN5JGHO/Q==" saltValue="Ms0vYYDPuxQIqMEbSknE4Q==" spinCount="100000" sheet="1" objects="1" scenarios="1"/>
  <mergeCells count="23">
    <mergeCell ref="H35:I35"/>
    <mergeCell ref="H36:I36"/>
    <mergeCell ref="H37:I37"/>
    <mergeCell ref="D6:I6"/>
    <mergeCell ref="D7:D8"/>
    <mergeCell ref="G7:G8"/>
    <mergeCell ref="E8:F8"/>
    <mergeCell ref="E19:G20"/>
    <mergeCell ref="E21:G21"/>
    <mergeCell ref="E33:G36"/>
    <mergeCell ref="E37:G37"/>
    <mergeCell ref="H19:I19"/>
    <mergeCell ref="H20:I20"/>
    <mergeCell ref="H21:I21"/>
    <mergeCell ref="H25:I25"/>
    <mergeCell ref="H26:I26"/>
    <mergeCell ref="H33:I33"/>
    <mergeCell ref="H34:I34"/>
    <mergeCell ref="H27:I27"/>
    <mergeCell ref="E25:G28"/>
    <mergeCell ref="E29:G29"/>
    <mergeCell ref="H28:I28"/>
    <mergeCell ref="H29:I29"/>
  </mergeCells>
  <dataValidations count="1">
    <dataValidation type="list" allowBlank="1" showInputMessage="1" showErrorMessage="1" sqref="E15" xr:uid="{00000000-0002-0000-0200-000000000000}">
      <formula1>L_PROVINCIA</formula1>
    </dataValidation>
  </dataValidations>
  <hyperlinks>
    <hyperlink ref="D7:D8" location="INDEX!A1" display="INDEX!A1" xr:uid="{00000000-0004-0000-0200-000000000000}"/>
    <hyperlink ref="E7" location="'1_GEN1'!A1" display="'1_GEN1'!A1" xr:uid="{00000000-0004-0000-0200-000001000000}"/>
    <hyperlink ref="F7" location="'2_TRAS'!A1" display="'2_TRAS'!A1" xr:uid="{00000000-0004-0000-0200-000002000000}"/>
    <hyperlink ref="E8:F8" location="HC_CAT!A1" display="HC_CAT!A1" xr:uid="{00000000-0004-0000-0200-000003000000}"/>
    <hyperlink ref="G7:G8" location="'3_GEN2'!A1" display="'3_GEN2'!A1" xr:uid="{00000000-0004-0000-0200-000004000000}"/>
    <hyperlink ref="H7" location="'4_SERV'!A1" display="'4_SERV'!A1" xr:uid="{00000000-0004-0000-0200-000005000000}"/>
    <hyperlink ref="I7" location="HC_SERV!A1" display="HC_SERV!A1" xr:uid="{00000000-0004-0000-0200-000006000000}"/>
    <hyperlink ref="H8" location="'5_PEçA'!A1" display="'5_PEçA'!A1" xr:uid="{00000000-0004-0000-0200-000007000000}"/>
    <hyperlink ref="I8" location="HC_PEçA!A1" display="HC_PEçA!A1" xr:uid="{00000000-0004-0000-0200-000008000000}"/>
  </hyperlink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55"/>
  <sheetViews>
    <sheetView showGridLines="0" topLeftCell="B2" workbookViewId="0">
      <selection activeCell="L3" sqref="L3"/>
    </sheetView>
  </sheetViews>
  <sheetFormatPr defaultColWidth="11.453125" defaultRowHeight="14.5" x14ac:dyDescent="0.35"/>
  <cols>
    <col min="1" max="1" width="2.7265625" style="1" hidden="1" customWidth="1"/>
    <col min="2" max="3" width="2.7265625" style="1" customWidth="1"/>
    <col min="4" max="15" width="12.7265625" style="1" customWidth="1"/>
    <col min="16" max="16" width="2.7265625" style="1" customWidth="1"/>
    <col min="17" max="17" width="12.7265625" style="1" customWidth="1"/>
    <col min="18" max="16384" width="11.453125" style="1"/>
  </cols>
  <sheetData>
    <row r="1" spans="1:16" hidden="1" x14ac:dyDescent="0.35">
      <c r="A1" s="72" t="str">
        <f ca="1">MID(CELL("nombrearchivo",A1),FIND("]",CELL("nombrearchivo",A1))+1,LEN(CELL("nombrearchivo",A1))-FIND("]",CELL("nombrearchivo",A1)))</f>
        <v>1_GEN1</v>
      </c>
    </row>
    <row r="3" spans="1:16" ht="23.5" x14ac:dyDescent="0.35">
      <c r="C3" s="59"/>
      <c r="D3" s="97" t="str">
        <f>TEXTOS!A24</f>
        <v>EINA DE PETJADA DE CARBONI PER A CATs</v>
      </c>
      <c r="E3" s="59"/>
      <c r="F3" s="59"/>
      <c r="G3" s="59"/>
      <c r="H3" s="59"/>
      <c r="I3" s="59"/>
      <c r="J3" s="59"/>
      <c r="K3" s="59"/>
      <c r="L3" s="59" t="s">
        <v>1081</v>
      </c>
      <c r="M3" s="59"/>
      <c r="N3" s="59"/>
      <c r="O3" s="59"/>
      <c r="P3" s="59"/>
    </row>
    <row r="4" spans="1:16" ht="18.5" x14ac:dyDescent="0.35">
      <c r="C4" s="59"/>
      <c r="D4" s="64" t="str">
        <f>TEXTOS!BJ3</f>
        <v>1. General1</v>
      </c>
      <c r="E4" s="59"/>
      <c r="F4" s="64" t="str">
        <f>VLOOKUP(D4,T_MENU,2,0)</f>
        <v>Introducció de dades generals</v>
      </c>
      <c r="G4" s="59"/>
      <c r="H4" s="59"/>
      <c r="I4" s="59"/>
      <c r="J4" s="65" t="str">
        <f>TEXTOS!A25</f>
        <v>Complimentar per a:</v>
      </c>
      <c r="K4" s="59"/>
      <c r="L4" s="59"/>
      <c r="M4" s="59" t="s">
        <v>1080</v>
      </c>
      <c r="N4" s="59"/>
      <c r="O4" s="59"/>
      <c r="P4" s="59"/>
    </row>
    <row r="5" spans="1:16" ht="5.15" customHeight="1" x14ac:dyDescent="0.35">
      <c r="C5" s="59"/>
      <c r="D5" s="59"/>
      <c r="E5" s="59"/>
      <c r="F5" s="59"/>
      <c r="G5" s="59"/>
      <c r="H5" s="59"/>
      <c r="I5" s="59"/>
      <c r="J5" s="93"/>
      <c r="K5" s="59"/>
      <c r="L5" s="59"/>
      <c r="M5" s="59"/>
      <c r="N5" s="59"/>
      <c r="O5" s="59"/>
      <c r="P5" s="59"/>
    </row>
    <row r="6" spans="1:16" ht="15" customHeight="1" x14ac:dyDescent="0.35">
      <c r="C6" s="59"/>
      <c r="D6" s="141" t="str">
        <f>TEXTOS!$A$26</f>
        <v>ESTRUCTURA DE PESTANYES</v>
      </c>
      <c r="E6" s="141"/>
      <c r="F6" s="141"/>
      <c r="G6" s="141"/>
      <c r="H6" s="141"/>
      <c r="I6" s="141"/>
      <c r="J6" s="94" t="str">
        <f>TEXTOS!BJ8</f>
        <v>HC CAT</v>
      </c>
      <c r="K6" s="59"/>
      <c r="L6" s="59"/>
      <c r="M6" s="59"/>
      <c r="N6" s="59"/>
      <c r="O6" s="59"/>
      <c r="P6" s="59"/>
    </row>
    <row r="7" spans="1:16" x14ac:dyDescent="0.35">
      <c r="C7" s="59"/>
      <c r="D7" s="143" t="str">
        <f>TEXTOS!$BJ$2</f>
        <v>Índex</v>
      </c>
      <c r="E7" s="67" t="str">
        <f>TEXTOS!$BJ$3</f>
        <v>1. General1</v>
      </c>
      <c r="F7" s="68" t="str">
        <f>TEXTOS!$BJ$4</f>
        <v>2. Transport</v>
      </c>
      <c r="G7" s="143" t="str">
        <f>TEXTOS!$BJ$5</f>
        <v>3. General2</v>
      </c>
      <c r="H7" s="68" t="str">
        <f>TEXTOS!$BJ$6</f>
        <v>4. Servei</v>
      </c>
      <c r="I7" s="68" t="str">
        <f>TEXTOS!$BJ$9</f>
        <v>HC SERVEI</v>
      </c>
      <c r="J7" s="94" t="str">
        <f>TEXTOS!BJ9</f>
        <v>HC SERVEI</v>
      </c>
      <c r="K7" s="59"/>
      <c r="L7" s="59"/>
      <c r="M7" s="59"/>
      <c r="N7" s="59"/>
      <c r="O7" s="59"/>
      <c r="P7" s="59"/>
    </row>
    <row r="8" spans="1:16" x14ac:dyDescent="0.35">
      <c r="C8" s="59"/>
      <c r="D8" s="143"/>
      <c r="E8" s="143" t="str">
        <f>TEXTOS!$BJ$8</f>
        <v>HC CAT</v>
      </c>
      <c r="F8" s="143"/>
      <c r="G8" s="143"/>
      <c r="H8" s="89" t="str">
        <f>TEXTOS!$BJ$7</f>
        <v>5. Peça</v>
      </c>
      <c r="I8" s="89" t="str">
        <f>TEXTOS!$BJ$10</f>
        <v>HC PEÇA</v>
      </c>
      <c r="J8" s="94" t="str">
        <f>TEXTOS!BJ10</f>
        <v>HC PEÇA</v>
      </c>
      <c r="K8" s="59"/>
      <c r="L8" s="59"/>
      <c r="M8" s="59"/>
      <c r="N8" s="59"/>
      <c r="O8" s="59"/>
      <c r="P8" s="59"/>
    </row>
    <row r="9" spans="1:16" x14ac:dyDescent="0.35">
      <c r="C9" s="59"/>
      <c r="D9" s="59"/>
      <c r="E9" s="59"/>
      <c r="F9" s="59"/>
      <c r="G9" s="59"/>
      <c r="H9" s="59"/>
      <c r="I9" s="59"/>
      <c r="J9" s="59"/>
      <c r="K9" s="59"/>
      <c r="L9" s="59"/>
      <c r="M9" s="59"/>
      <c r="N9" s="59"/>
      <c r="O9" s="59"/>
      <c r="P9" s="59"/>
    </row>
    <row r="10" spans="1:16" x14ac:dyDescent="0.35">
      <c r="D10" s="10"/>
      <c r="E10" s="10"/>
      <c r="F10" s="10"/>
      <c r="G10" s="10"/>
      <c r="H10" s="10"/>
      <c r="I10" s="10"/>
      <c r="J10" s="10"/>
      <c r="K10" s="10"/>
      <c r="L10" s="10"/>
      <c r="M10" s="10"/>
      <c r="N10" s="10"/>
      <c r="O10" s="10"/>
    </row>
    <row r="11" spans="1:16" x14ac:dyDescent="0.35">
      <c r="C11" s="1">
        <v>1</v>
      </c>
      <c r="D11" s="10" t="s">
        <v>752</v>
      </c>
      <c r="E11" s="10"/>
      <c r="F11" s="10"/>
      <c r="G11" s="10"/>
      <c r="H11" s="10"/>
      <c r="I11" s="10"/>
      <c r="J11" s="10"/>
      <c r="K11" s="131">
        <v>2018</v>
      </c>
      <c r="L11" s="10"/>
      <c r="M11" s="10"/>
      <c r="N11" s="10"/>
      <c r="O11" s="10"/>
    </row>
    <row r="12" spans="1:16" x14ac:dyDescent="0.35">
      <c r="D12" s="10"/>
      <c r="E12" s="10"/>
      <c r="F12" s="10"/>
      <c r="G12" s="10"/>
      <c r="H12" s="10"/>
      <c r="I12" s="10"/>
      <c r="J12" s="10"/>
      <c r="K12" s="10"/>
      <c r="L12" s="10"/>
      <c r="M12" s="10"/>
      <c r="N12" s="10"/>
      <c r="O12" s="10"/>
    </row>
    <row r="13" spans="1:16" x14ac:dyDescent="0.35">
      <c r="C13" s="1">
        <v>2</v>
      </c>
      <c r="D13" s="10" t="s">
        <v>753</v>
      </c>
      <c r="E13" s="10"/>
      <c r="F13" s="113"/>
      <c r="G13" s="10"/>
      <c r="H13" s="10"/>
      <c r="I13" s="10"/>
      <c r="J13" s="10"/>
      <c r="K13" s="10"/>
      <c r="L13" s="10"/>
      <c r="M13" s="10"/>
      <c r="N13" s="10"/>
      <c r="O13" s="10"/>
    </row>
    <row r="14" spans="1:16" x14ac:dyDescent="0.35">
      <c r="D14" s="10"/>
      <c r="E14" s="10"/>
      <c r="F14" s="10"/>
      <c r="G14" s="10"/>
      <c r="H14" s="10"/>
      <c r="I14" s="10"/>
      <c r="J14" s="10"/>
      <c r="K14" s="10"/>
      <c r="L14" s="10"/>
      <c r="M14" s="10"/>
      <c r="N14" s="10"/>
      <c r="O14" s="10"/>
    </row>
    <row r="15" spans="1:16" x14ac:dyDescent="0.35">
      <c r="C15" s="1">
        <v>3</v>
      </c>
      <c r="D15" s="10" t="s">
        <v>754</v>
      </c>
      <c r="E15" s="10"/>
      <c r="F15" s="10"/>
      <c r="G15" s="10"/>
      <c r="H15" s="10"/>
      <c r="I15" s="10"/>
      <c r="J15" s="10"/>
      <c r="K15" s="10"/>
      <c r="L15" s="10"/>
      <c r="M15" s="10"/>
      <c r="N15" s="10"/>
      <c r="O15" s="10"/>
    </row>
    <row r="16" spans="1:16" x14ac:dyDescent="0.35">
      <c r="D16" s="10"/>
      <c r="E16" s="10"/>
      <c r="F16" s="10"/>
      <c r="G16" s="10"/>
      <c r="H16" s="10"/>
      <c r="I16" s="10"/>
      <c r="J16" s="10"/>
      <c r="K16" s="10"/>
      <c r="L16" s="10"/>
      <c r="M16" s="10"/>
      <c r="N16" s="10"/>
      <c r="O16" s="10"/>
    </row>
    <row r="17" spans="3:15" x14ac:dyDescent="0.35">
      <c r="D17" s="10"/>
      <c r="E17" s="128" t="s">
        <v>755</v>
      </c>
      <c r="F17" s="128" t="s">
        <v>756</v>
      </c>
      <c r="G17" s="128" t="s">
        <v>757</v>
      </c>
      <c r="H17" s="10"/>
      <c r="I17" s="10"/>
      <c r="J17" s="10"/>
      <c r="K17" s="10"/>
      <c r="L17" s="10"/>
      <c r="M17" s="10"/>
      <c r="N17" s="10"/>
      <c r="O17" s="10"/>
    </row>
    <row r="18" spans="3:15" x14ac:dyDescent="0.35">
      <c r="D18" s="10"/>
      <c r="E18" s="111" t="str">
        <f>TEXTOS!AP2</f>
        <v>VFU</v>
      </c>
      <c r="F18" s="114"/>
      <c r="G18" s="111" t="s">
        <v>5</v>
      </c>
      <c r="H18" s="10"/>
      <c r="I18" s="10"/>
      <c r="J18" s="10"/>
      <c r="K18" s="10"/>
      <c r="L18" s="10"/>
      <c r="M18" s="10"/>
      <c r="N18" s="10"/>
      <c r="O18" s="10"/>
    </row>
    <row r="19" spans="3:15" x14ac:dyDescent="0.35">
      <c r="D19" s="10"/>
      <c r="E19" s="111" t="str">
        <f>TEXTOS!AP3</f>
        <v>VFUI</v>
      </c>
      <c r="F19" s="114"/>
      <c r="G19" s="111" t="s">
        <v>5</v>
      </c>
      <c r="H19" s="10"/>
      <c r="I19" s="10"/>
      <c r="J19" s="10"/>
      <c r="K19" s="10"/>
      <c r="L19" s="10"/>
      <c r="M19" s="10"/>
      <c r="N19" s="10"/>
      <c r="O19" s="10"/>
    </row>
    <row r="20" spans="3:15" x14ac:dyDescent="0.35">
      <c r="D20" s="10"/>
      <c r="E20" s="111" t="str">
        <f>TEXTOS!AP4</f>
        <v>MFU</v>
      </c>
      <c r="F20" s="114"/>
      <c r="G20" s="111" t="s">
        <v>5</v>
      </c>
      <c r="H20" s="10"/>
      <c r="I20" s="10"/>
      <c r="J20" s="10"/>
      <c r="K20" s="10"/>
      <c r="L20" s="10"/>
      <c r="M20" s="10"/>
      <c r="N20" s="10"/>
      <c r="O20" s="10"/>
    </row>
    <row r="21" spans="3:15" x14ac:dyDescent="0.35">
      <c r="D21" s="10"/>
      <c r="E21" s="111" t="str">
        <f>TEXTOS!$A$21</f>
        <v>TOTAL</v>
      </c>
      <c r="F21" s="132">
        <f>SUM(F18:F20)</f>
        <v>0</v>
      </c>
      <c r="G21" s="111" t="s">
        <v>5</v>
      </c>
      <c r="H21" s="10"/>
      <c r="I21" s="10"/>
      <c r="J21" s="10"/>
      <c r="K21" s="10"/>
      <c r="L21" s="10"/>
      <c r="M21" s="10"/>
      <c r="N21" s="10"/>
      <c r="O21" s="10"/>
    </row>
    <row r="22" spans="3:15" x14ac:dyDescent="0.35">
      <c r="D22" s="10"/>
      <c r="E22" s="10"/>
      <c r="F22" s="10"/>
      <c r="G22" s="10"/>
      <c r="H22" s="10"/>
      <c r="I22" s="10"/>
      <c r="J22" s="10"/>
      <c r="K22" s="10"/>
      <c r="L22" s="10"/>
      <c r="M22" s="10"/>
      <c r="N22" s="10"/>
      <c r="O22" s="10"/>
    </row>
    <row r="23" spans="3:15" x14ac:dyDescent="0.35">
      <c r="C23" s="1">
        <v>4</v>
      </c>
      <c r="D23" s="10" t="str">
        <f>TEXTOS!D2</f>
        <v>Electricitat</v>
      </c>
      <c r="E23" s="10"/>
      <c r="F23" s="10"/>
      <c r="G23" s="10"/>
      <c r="H23" s="10"/>
      <c r="I23" s="10"/>
      <c r="J23" s="10"/>
      <c r="K23" s="10"/>
      <c r="L23" s="10"/>
      <c r="M23" s="10"/>
      <c r="N23" s="10"/>
      <c r="O23" s="10"/>
    </row>
    <row r="24" spans="3:15" x14ac:dyDescent="0.35">
      <c r="D24" s="10" t="s">
        <v>758</v>
      </c>
      <c r="E24" s="10"/>
      <c r="F24" s="10"/>
      <c r="G24" s="10"/>
      <c r="H24" s="10"/>
      <c r="I24" s="10"/>
      <c r="J24" s="10"/>
      <c r="K24" s="10"/>
      <c r="L24" s="10"/>
      <c r="M24" s="10"/>
      <c r="N24" s="10"/>
      <c r="O24" s="10"/>
    </row>
    <row r="25" spans="3:15" x14ac:dyDescent="0.35">
      <c r="D25" s="10"/>
      <c r="E25" s="10"/>
      <c r="F25" s="10"/>
      <c r="G25" s="10"/>
      <c r="H25" s="10"/>
      <c r="I25" s="10"/>
      <c r="J25" s="10"/>
      <c r="K25" s="10"/>
      <c r="L25" s="10"/>
      <c r="M25" s="10"/>
      <c r="N25" s="10"/>
      <c r="O25" s="10"/>
    </row>
    <row r="26" spans="3:15" ht="16.5" x14ac:dyDescent="0.35">
      <c r="D26" s="10"/>
      <c r="E26" s="128" t="s">
        <v>759</v>
      </c>
      <c r="F26" s="128" t="s">
        <v>760</v>
      </c>
      <c r="G26" s="128" t="s">
        <v>757</v>
      </c>
      <c r="H26" s="128" t="s">
        <v>1065</v>
      </c>
      <c r="I26" s="144" t="s">
        <v>1066</v>
      </c>
      <c r="J26" s="144"/>
      <c r="K26" s="144"/>
      <c r="L26" s="144"/>
      <c r="M26" s="144"/>
      <c r="N26" s="144"/>
      <c r="O26" s="144"/>
    </row>
    <row r="27" spans="3:15" x14ac:dyDescent="0.35">
      <c r="D27" s="10"/>
      <c r="E27" s="111" t="s">
        <v>761</v>
      </c>
      <c r="F27" s="116"/>
      <c r="G27" s="111" t="s">
        <v>1</v>
      </c>
      <c r="H27" s="113"/>
      <c r="I27" s="145"/>
      <c r="J27" s="145"/>
      <c r="K27" s="145"/>
      <c r="L27" s="145"/>
      <c r="M27" s="145"/>
      <c r="N27" s="145"/>
      <c r="O27" s="145"/>
    </row>
    <row r="28" spans="3:15" x14ac:dyDescent="0.35">
      <c r="D28" s="10"/>
      <c r="E28" s="111" t="s">
        <v>762</v>
      </c>
      <c r="F28" s="116"/>
      <c r="G28" s="111" t="s">
        <v>1</v>
      </c>
      <c r="H28" s="113"/>
      <c r="I28" s="145"/>
      <c r="J28" s="145"/>
      <c r="K28" s="145"/>
      <c r="L28" s="145"/>
      <c r="M28" s="145"/>
      <c r="N28" s="145"/>
      <c r="O28" s="145"/>
    </row>
    <row r="29" spans="3:15" x14ac:dyDescent="0.35">
      <c r="D29" s="10"/>
      <c r="E29" s="10"/>
      <c r="F29" s="10"/>
      <c r="G29" s="10"/>
      <c r="H29" s="10"/>
      <c r="I29" s="10"/>
      <c r="J29" s="10"/>
      <c r="K29" s="10"/>
      <c r="L29" s="10"/>
      <c r="M29" s="10"/>
      <c r="N29" s="10"/>
      <c r="O29" s="10"/>
    </row>
    <row r="30" spans="3:15" x14ac:dyDescent="0.35">
      <c r="D30" s="10"/>
      <c r="E30" s="118" t="s">
        <v>1067</v>
      </c>
      <c r="F30" s="10"/>
      <c r="G30" s="10"/>
      <c r="H30" s="10"/>
      <c r="I30" s="10"/>
      <c r="J30" s="10"/>
      <c r="K30" s="10"/>
      <c r="L30" s="10"/>
      <c r="M30" s="10"/>
      <c r="N30" s="10"/>
      <c r="O30" s="10"/>
    </row>
    <row r="31" spans="3:15" x14ac:dyDescent="0.35">
      <c r="D31" s="10"/>
      <c r="E31" s="118" t="s">
        <v>1068</v>
      </c>
      <c r="F31" s="10"/>
      <c r="G31" s="10"/>
      <c r="H31" s="10"/>
      <c r="I31" s="10"/>
      <c r="J31" s="10"/>
      <c r="K31" s="10"/>
      <c r="L31" s="10"/>
      <c r="M31" s="10"/>
      <c r="N31" s="10"/>
      <c r="O31" s="10"/>
    </row>
    <row r="32" spans="3:15" x14ac:dyDescent="0.35">
      <c r="D32" s="10"/>
      <c r="E32" s="10"/>
      <c r="F32" s="10"/>
      <c r="G32" s="10"/>
      <c r="H32" s="10"/>
      <c r="I32" s="10"/>
      <c r="J32" s="10"/>
      <c r="K32" s="10"/>
      <c r="L32" s="10"/>
      <c r="M32" s="10"/>
      <c r="N32" s="10"/>
      <c r="O32" s="10"/>
    </row>
    <row r="33" spans="3:15" x14ac:dyDescent="0.35">
      <c r="C33" s="1">
        <v>5</v>
      </c>
      <c r="D33" s="10" t="str">
        <f>TEXTOS!D3</f>
        <v>Consum d'energia</v>
      </c>
      <c r="E33" s="10"/>
      <c r="F33" s="10"/>
      <c r="G33" s="10"/>
      <c r="H33" s="10"/>
      <c r="I33" s="10"/>
      <c r="J33" s="10"/>
      <c r="K33" s="10"/>
      <c r="L33" s="10"/>
      <c r="M33" s="10"/>
      <c r="N33" s="10"/>
      <c r="O33" s="10"/>
    </row>
    <row r="34" spans="3:15" x14ac:dyDescent="0.35">
      <c r="D34" s="10" t="s">
        <v>763</v>
      </c>
      <c r="E34" s="10"/>
      <c r="F34" s="10"/>
      <c r="G34" s="10"/>
      <c r="H34" s="10"/>
      <c r="I34" s="10"/>
      <c r="J34" s="10"/>
      <c r="K34" s="10"/>
      <c r="L34" s="10"/>
      <c r="M34" s="10"/>
      <c r="N34" s="10"/>
      <c r="O34" s="10"/>
    </row>
    <row r="35" spans="3:15" x14ac:dyDescent="0.35">
      <c r="D35" s="10" t="s">
        <v>764</v>
      </c>
      <c r="E35" s="10"/>
      <c r="F35" s="10"/>
      <c r="G35" s="10"/>
      <c r="H35" s="10"/>
      <c r="I35" s="10"/>
      <c r="J35" s="10"/>
      <c r="K35" s="10"/>
      <c r="L35" s="10"/>
      <c r="M35" s="10"/>
      <c r="N35" s="10"/>
      <c r="O35" s="10"/>
    </row>
    <row r="36" spans="3:15" x14ac:dyDescent="0.35">
      <c r="D36" s="10"/>
      <c r="E36" s="10"/>
      <c r="F36" s="10"/>
      <c r="G36" s="10"/>
      <c r="H36" s="10"/>
      <c r="I36" s="10"/>
      <c r="J36" s="10"/>
      <c r="K36" s="10"/>
      <c r="L36" s="10"/>
      <c r="M36" s="10"/>
      <c r="N36" s="10"/>
      <c r="O36" s="10"/>
    </row>
    <row r="37" spans="3:15" ht="29" x14ac:dyDescent="0.35">
      <c r="D37" s="10"/>
      <c r="E37" s="119" t="s">
        <v>765</v>
      </c>
      <c r="F37" s="144" t="s">
        <v>766</v>
      </c>
      <c r="G37" s="144"/>
      <c r="H37" s="128" t="s">
        <v>756</v>
      </c>
      <c r="I37" s="128" t="s">
        <v>757</v>
      </c>
      <c r="J37" s="128" t="s">
        <v>1069</v>
      </c>
      <c r="K37" s="10"/>
      <c r="L37" s="10"/>
      <c r="M37" s="10"/>
      <c r="N37" s="10"/>
      <c r="O37" s="10"/>
    </row>
    <row r="38" spans="3:15" x14ac:dyDescent="0.35">
      <c r="D38" s="10"/>
      <c r="E38" s="151" t="s">
        <v>770</v>
      </c>
      <c r="F38" s="150"/>
      <c r="G38" s="150"/>
      <c r="H38" s="116"/>
      <c r="I38" s="111" t="str">
        <f>IFERROR(VLOOKUP(F38,TEXTOS!$B$2:$C$15,2,0),TEXTOS!$C$2)</f>
        <v>l</v>
      </c>
      <c r="J38" s="133"/>
      <c r="K38" s="10"/>
      <c r="L38" s="10"/>
      <c r="M38" s="10"/>
      <c r="N38" s="10"/>
      <c r="O38" s="10"/>
    </row>
    <row r="39" spans="3:15" x14ac:dyDescent="0.35">
      <c r="D39" s="10"/>
      <c r="E39" s="151"/>
      <c r="F39" s="150"/>
      <c r="G39" s="150"/>
      <c r="H39" s="116"/>
      <c r="I39" s="111" t="str">
        <f>IFERROR(VLOOKUP(F39,TEXTOS!$B$2:$C$15,2,0),TEXTOS!$C$2)</f>
        <v>l</v>
      </c>
      <c r="J39" s="133"/>
      <c r="K39" s="10"/>
      <c r="L39" s="10"/>
      <c r="M39" s="10"/>
      <c r="N39" s="10"/>
      <c r="O39" s="10"/>
    </row>
    <row r="40" spans="3:15" x14ac:dyDescent="0.35">
      <c r="D40" s="10"/>
      <c r="E40" s="151"/>
      <c r="F40" s="150"/>
      <c r="G40" s="150"/>
      <c r="H40" s="116"/>
      <c r="I40" s="111" t="str">
        <f>IFERROR(VLOOKUP(F40,TEXTOS!$B$2:$C$15,2,0),TEXTOS!$C$2)</f>
        <v>l</v>
      </c>
      <c r="J40" s="133"/>
      <c r="K40" s="10"/>
      <c r="L40" s="10"/>
      <c r="M40" s="10"/>
      <c r="N40" s="10"/>
      <c r="O40" s="10"/>
    </row>
    <row r="41" spans="3:15" x14ac:dyDescent="0.35">
      <c r="D41" s="10"/>
      <c r="E41" s="151"/>
      <c r="F41" s="150"/>
      <c r="G41" s="150"/>
      <c r="H41" s="116"/>
      <c r="I41" s="111" t="str">
        <f>IFERROR(VLOOKUP(F41,TEXTOS!$B$2:$C$15,2,0),TEXTOS!$C$2)</f>
        <v>l</v>
      </c>
      <c r="J41" s="133"/>
      <c r="K41" s="10"/>
      <c r="L41" s="10"/>
      <c r="M41" s="10"/>
      <c r="N41" s="10"/>
      <c r="O41" s="10"/>
    </row>
    <row r="42" spans="3:15" x14ac:dyDescent="0.35">
      <c r="D42" s="10"/>
      <c r="E42" s="151" t="s">
        <v>769</v>
      </c>
      <c r="F42" s="150"/>
      <c r="G42" s="150"/>
      <c r="H42" s="116"/>
      <c r="I42" s="111" t="str">
        <f>IFERROR(VLOOKUP(F42,TEXTOS!$B$2:$C$15,2,0),TEXTOS!$C$2)</f>
        <v>l</v>
      </c>
      <c r="J42" s="133"/>
      <c r="K42" s="10"/>
      <c r="L42" s="10"/>
      <c r="M42" s="10"/>
      <c r="N42" s="10"/>
      <c r="O42" s="10"/>
    </row>
    <row r="43" spans="3:15" x14ac:dyDescent="0.35">
      <c r="D43" s="10"/>
      <c r="E43" s="151"/>
      <c r="F43" s="150"/>
      <c r="G43" s="150"/>
      <c r="H43" s="116"/>
      <c r="I43" s="111" t="str">
        <f>IFERROR(VLOOKUP(F43,TEXTOS!$B$2:$C$15,2,0),TEXTOS!$C$2)</f>
        <v>l</v>
      </c>
      <c r="J43" s="133"/>
      <c r="K43" s="10"/>
      <c r="L43" s="10"/>
      <c r="M43" s="10"/>
      <c r="N43" s="10"/>
      <c r="O43" s="10"/>
    </row>
    <row r="44" spans="3:15" x14ac:dyDescent="0.35">
      <c r="D44" s="10"/>
      <c r="E44" s="151"/>
      <c r="F44" s="150"/>
      <c r="G44" s="150"/>
      <c r="H44" s="116"/>
      <c r="I44" s="111" t="str">
        <f>IFERROR(VLOOKUP(F44,TEXTOS!$B$2:$C$15,2,0),TEXTOS!$C$2)</f>
        <v>l</v>
      </c>
      <c r="J44" s="133"/>
      <c r="K44" s="10"/>
      <c r="L44" s="10"/>
      <c r="M44" s="10"/>
      <c r="N44" s="10"/>
      <c r="O44" s="10"/>
    </row>
    <row r="45" spans="3:15" x14ac:dyDescent="0.35">
      <c r="D45" s="10"/>
      <c r="E45" s="151"/>
      <c r="F45" s="150"/>
      <c r="G45" s="150"/>
      <c r="H45" s="116"/>
      <c r="I45" s="111" t="str">
        <f>IFERROR(VLOOKUP(F45,TEXTOS!$B$2:$C$15,2,0),TEXTOS!$C$2)</f>
        <v>l</v>
      </c>
      <c r="J45" s="133"/>
      <c r="K45" s="10"/>
      <c r="L45" s="10"/>
      <c r="M45" s="10"/>
      <c r="N45" s="10"/>
      <c r="O45" s="10"/>
    </row>
    <row r="46" spans="3:15" x14ac:dyDescent="0.35">
      <c r="D46" s="10"/>
      <c r="E46" s="151" t="s">
        <v>767</v>
      </c>
      <c r="F46" s="150"/>
      <c r="G46" s="150"/>
      <c r="H46" s="116"/>
      <c r="I46" s="111" t="str">
        <f>IFERROR(VLOOKUP(F46,TEXTOS!$B$2:$C$15,2,0),TEXTOS!$C$2)</f>
        <v>l</v>
      </c>
      <c r="J46" s="133"/>
      <c r="K46" s="10"/>
      <c r="L46" s="10"/>
      <c r="M46" s="10"/>
      <c r="N46" s="10"/>
      <c r="O46" s="10"/>
    </row>
    <row r="47" spans="3:15" x14ac:dyDescent="0.35">
      <c r="D47" s="10"/>
      <c r="E47" s="151"/>
      <c r="F47" s="150"/>
      <c r="G47" s="150"/>
      <c r="H47" s="116"/>
      <c r="I47" s="111" t="str">
        <f>IFERROR(VLOOKUP(F47,TEXTOS!$B$2:$C$15,2,0),TEXTOS!$C$2)</f>
        <v>l</v>
      </c>
      <c r="J47" s="133"/>
      <c r="K47" s="10"/>
      <c r="L47" s="10"/>
      <c r="M47" s="10"/>
      <c r="N47" s="10"/>
      <c r="O47" s="10"/>
    </row>
    <row r="48" spans="3:15" x14ac:dyDescent="0.35">
      <c r="D48" s="10"/>
      <c r="E48" s="151"/>
      <c r="F48" s="150"/>
      <c r="G48" s="150"/>
      <c r="H48" s="116"/>
      <c r="I48" s="111" t="str">
        <f>IFERROR(VLOOKUP(F48,TEXTOS!$B$2:$C$15,2,0),TEXTOS!$C$2)</f>
        <v>l</v>
      </c>
      <c r="J48" s="133"/>
      <c r="K48" s="10"/>
      <c r="L48" s="10"/>
      <c r="M48" s="10"/>
      <c r="N48" s="10"/>
      <c r="O48" s="10"/>
    </row>
    <row r="49" spans="3:15" x14ac:dyDescent="0.35">
      <c r="D49" s="10"/>
      <c r="E49" s="151"/>
      <c r="F49" s="150"/>
      <c r="G49" s="150"/>
      <c r="H49" s="116"/>
      <c r="I49" s="111" t="str">
        <f>IFERROR(VLOOKUP(F49,TEXTOS!$B$2:$C$15,2,0),TEXTOS!$C$2)</f>
        <v>l</v>
      </c>
      <c r="J49" s="133"/>
      <c r="K49" s="10"/>
      <c r="L49" s="10"/>
      <c r="M49" s="10"/>
      <c r="N49" s="10"/>
      <c r="O49" s="10"/>
    </row>
    <row r="50" spans="3:15" x14ac:dyDescent="0.35">
      <c r="D50" s="10"/>
      <c r="E50" s="151"/>
      <c r="F50" s="150"/>
      <c r="G50" s="150"/>
      <c r="H50" s="116"/>
      <c r="I50" s="111" t="str">
        <f>IFERROR(VLOOKUP(F50,TEXTOS!$B$2:$C$15,2,0),TEXTOS!$C$2)</f>
        <v>l</v>
      </c>
      <c r="J50" s="133"/>
      <c r="K50" s="10"/>
      <c r="L50" s="10"/>
      <c r="M50" s="10"/>
      <c r="N50" s="10"/>
      <c r="O50" s="10"/>
    </row>
    <row r="51" spans="3:15" x14ac:dyDescent="0.35">
      <c r="D51" s="10"/>
      <c r="E51" s="151"/>
      <c r="F51" s="150"/>
      <c r="G51" s="150"/>
      <c r="H51" s="116"/>
      <c r="I51" s="111" t="str">
        <f>IFERROR(VLOOKUP(F51,TEXTOS!$B$2:$C$15,2,0),TEXTOS!$C$2)</f>
        <v>l</v>
      </c>
      <c r="J51" s="133"/>
      <c r="K51" s="10"/>
      <c r="L51" s="10"/>
      <c r="M51" s="10"/>
      <c r="N51" s="10"/>
      <c r="O51" s="10"/>
    </row>
    <row r="52" spans="3:15" x14ac:dyDescent="0.35">
      <c r="D52" s="10"/>
      <c r="E52" s="151"/>
      <c r="F52" s="150"/>
      <c r="G52" s="150"/>
      <c r="H52" s="116"/>
      <c r="I52" s="111" t="str">
        <f>IFERROR(VLOOKUP(F52,TEXTOS!$B$2:$C$15,2,0),TEXTOS!$C$2)</f>
        <v>l</v>
      </c>
      <c r="J52" s="133"/>
      <c r="K52" s="10"/>
      <c r="L52" s="10"/>
      <c r="M52" s="10"/>
      <c r="N52" s="10"/>
      <c r="O52" s="10"/>
    </row>
    <row r="53" spans="3:15" x14ac:dyDescent="0.35">
      <c r="D53" s="10"/>
      <c r="E53" s="151"/>
      <c r="F53" s="150"/>
      <c r="G53" s="150"/>
      <c r="H53" s="116"/>
      <c r="I53" s="111" t="str">
        <f>IFERROR(VLOOKUP(F53,TEXTOS!$B$2:$C$15,2,0),TEXTOS!$C$2)</f>
        <v>l</v>
      </c>
      <c r="J53" s="133"/>
      <c r="K53" s="10"/>
      <c r="L53" s="10"/>
      <c r="M53" s="10"/>
      <c r="N53" s="10"/>
      <c r="O53" s="10"/>
    </row>
    <row r="54" spans="3:15" x14ac:dyDescent="0.35">
      <c r="D54" s="10"/>
      <c r="E54" s="151" t="s">
        <v>768</v>
      </c>
      <c r="F54" s="150"/>
      <c r="G54" s="150"/>
      <c r="H54" s="116"/>
      <c r="I54" s="111" t="str">
        <f>IFERROR(VLOOKUP(F54,TEXTOS!$B$2:$C$15,2,0),TEXTOS!$C$2)</f>
        <v>l</v>
      </c>
      <c r="J54" s="10"/>
      <c r="K54" s="10"/>
      <c r="L54" s="10"/>
      <c r="M54" s="10"/>
      <c r="N54" s="10"/>
      <c r="O54" s="10"/>
    </row>
    <row r="55" spans="3:15" x14ac:dyDescent="0.35">
      <c r="D55" s="10"/>
      <c r="E55" s="151"/>
      <c r="F55" s="150"/>
      <c r="G55" s="150"/>
      <c r="H55" s="116"/>
      <c r="I55" s="111" t="str">
        <f>IFERROR(VLOOKUP(F55,TEXTOS!$B$2:$C$15,2,0),TEXTOS!$C$2)</f>
        <v>l</v>
      </c>
      <c r="J55" s="10"/>
      <c r="K55" s="10"/>
      <c r="L55" s="10"/>
      <c r="M55" s="10"/>
      <c r="N55" s="10"/>
      <c r="O55" s="10"/>
    </row>
    <row r="56" spans="3:15" x14ac:dyDescent="0.35">
      <c r="D56" s="10"/>
      <c r="E56" s="151"/>
      <c r="F56" s="150"/>
      <c r="G56" s="150"/>
      <c r="H56" s="116"/>
      <c r="I56" s="111" t="str">
        <f>IFERROR(VLOOKUP(F56,TEXTOS!$B$2:$C$15,2,0),TEXTOS!$C$2)</f>
        <v>l</v>
      </c>
      <c r="J56" s="10"/>
      <c r="K56" s="10"/>
      <c r="L56" s="10"/>
      <c r="M56" s="10"/>
      <c r="N56" s="10"/>
      <c r="O56" s="10"/>
    </row>
    <row r="57" spans="3:15" x14ac:dyDescent="0.35">
      <c r="D57" s="10"/>
      <c r="E57" s="151"/>
      <c r="F57" s="150"/>
      <c r="G57" s="150"/>
      <c r="H57" s="116"/>
      <c r="I57" s="111" t="str">
        <f>IFERROR(VLOOKUP(F57,TEXTOS!$B$2:$C$15,2,0),TEXTOS!$C$2)</f>
        <v>l</v>
      </c>
      <c r="J57" s="10"/>
      <c r="K57" s="10"/>
      <c r="L57" s="10"/>
      <c r="M57" s="10"/>
      <c r="N57" s="10"/>
      <c r="O57" s="10"/>
    </row>
    <row r="58" spans="3:15" x14ac:dyDescent="0.35">
      <c r="D58" s="10"/>
      <c r="E58" s="10"/>
      <c r="F58" s="10"/>
      <c r="G58" s="10"/>
      <c r="H58" s="10"/>
      <c r="I58" s="10"/>
      <c r="J58" s="10"/>
      <c r="K58" s="10"/>
      <c r="L58" s="10"/>
      <c r="M58" s="10"/>
      <c r="N58" s="10"/>
      <c r="O58" s="10"/>
    </row>
    <row r="59" spans="3:15" x14ac:dyDescent="0.35">
      <c r="D59" s="10"/>
      <c r="E59" s="118" t="s">
        <v>1070</v>
      </c>
      <c r="F59" s="10"/>
      <c r="G59" s="10"/>
      <c r="H59" s="10"/>
      <c r="I59" s="10"/>
      <c r="J59" s="10"/>
      <c r="K59" s="10"/>
      <c r="L59" s="10"/>
      <c r="M59" s="10"/>
      <c r="N59" s="10"/>
      <c r="O59" s="10"/>
    </row>
    <row r="60" spans="3:15" x14ac:dyDescent="0.35">
      <c r="D60" s="10"/>
      <c r="E60" s="10"/>
      <c r="F60" s="10"/>
      <c r="G60" s="10"/>
      <c r="H60" s="10"/>
      <c r="I60" s="10"/>
      <c r="J60" s="10"/>
      <c r="K60" s="10"/>
      <c r="L60" s="10"/>
      <c r="M60" s="10"/>
      <c r="N60" s="10"/>
      <c r="O60" s="10"/>
    </row>
    <row r="61" spans="3:15" x14ac:dyDescent="0.35">
      <c r="C61" s="1">
        <v>6</v>
      </c>
      <c r="D61" s="10" t="str">
        <f>TEXTOS!D5</f>
        <v>Aigua</v>
      </c>
      <c r="E61" s="10"/>
      <c r="F61" s="10"/>
      <c r="G61" s="10"/>
      <c r="H61" s="10"/>
      <c r="I61" s="10"/>
      <c r="J61" s="10"/>
      <c r="K61" s="10"/>
      <c r="L61" s="10"/>
      <c r="M61" s="10"/>
      <c r="N61" s="10"/>
      <c r="O61" s="10"/>
    </row>
    <row r="62" spans="3:15" x14ac:dyDescent="0.35">
      <c r="D62" s="10" t="s">
        <v>771</v>
      </c>
      <c r="E62" s="10"/>
      <c r="F62" s="10"/>
      <c r="G62" s="10"/>
      <c r="H62" s="10"/>
      <c r="I62" s="10"/>
      <c r="J62" s="10"/>
      <c r="K62" s="10"/>
      <c r="L62" s="10"/>
      <c r="M62" s="10"/>
      <c r="N62" s="10"/>
      <c r="O62" s="10"/>
    </row>
    <row r="63" spans="3:15" x14ac:dyDescent="0.35">
      <c r="D63" s="10"/>
      <c r="E63" s="10"/>
      <c r="F63" s="10"/>
      <c r="G63" s="10"/>
      <c r="H63" s="10"/>
      <c r="I63" s="10"/>
      <c r="J63" s="10"/>
      <c r="K63" s="10"/>
      <c r="L63" s="10"/>
      <c r="M63" s="10"/>
      <c r="N63" s="10"/>
      <c r="O63" s="10"/>
    </row>
    <row r="64" spans="3:15" x14ac:dyDescent="0.35">
      <c r="D64" s="10"/>
      <c r="E64" s="144" t="s">
        <v>772</v>
      </c>
      <c r="F64" s="144"/>
      <c r="G64" s="144"/>
      <c r="H64" s="128" t="s">
        <v>756</v>
      </c>
      <c r="I64" s="128" t="s">
        <v>757</v>
      </c>
      <c r="J64" s="10"/>
      <c r="K64" s="10"/>
      <c r="L64" s="10"/>
      <c r="M64" s="10"/>
      <c r="N64" s="10"/>
      <c r="O64" s="10"/>
    </row>
    <row r="65" spans="3:15" x14ac:dyDescent="0.35">
      <c r="D65" s="10"/>
      <c r="E65" s="146" t="s">
        <v>773</v>
      </c>
      <c r="F65" s="146"/>
      <c r="G65" s="146"/>
      <c r="H65" s="116"/>
      <c r="I65" s="111" t="s">
        <v>11</v>
      </c>
      <c r="J65" s="10"/>
      <c r="K65" s="10"/>
      <c r="L65" s="10"/>
      <c r="M65" s="10"/>
      <c r="N65" s="10"/>
      <c r="O65" s="10"/>
    </row>
    <row r="66" spans="3:15" x14ac:dyDescent="0.35">
      <c r="D66" s="10"/>
      <c r="E66" s="146" t="s">
        <v>774</v>
      </c>
      <c r="F66" s="146"/>
      <c r="G66" s="146"/>
      <c r="H66" s="116"/>
      <c r="I66" s="111" t="s">
        <v>11</v>
      </c>
      <c r="J66" s="10"/>
      <c r="K66" s="10"/>
      <c r="L66" s="10"/>
      <c r="M66" s="10"/>
      <c r="N66" s="10"/>
      <c r="O66" s="10"/>
    </row>
    <row r="67" spans="3:15" x14ac:dyDescent="0.35">
      <c r="D67" s="10"/>
      <c r="E67" s="10"/>
      <c r="F67" s="10"/>
      <c r="G67" s="10"/>
      <c r="H67" s="10"/>
      <c r="I67" s="10"/>
      <c r="J67" s="10"/>
      <c r="K67" s="10"/>
      <c r="L67" s="10"/>
      <c r="M67" s="10"/>
      <c r="N67" s="10"/>
      <c r="O67" s="10"/>
    </row>
    <row r="68" spans="3:15" x14ac:dyDescent="0.35">
      <c r="C68" s="1">
        <v>7</v>
      </c>
      <c r="D68" s="10" t="str">
        <f>TEXTOS!D6</f>
        <v>Consumibles i materials auxiliars</v>
      </c>
      <c r="E68" s="10"/>
      <c r="F68" s="10"/>
      <c r="G68" s="10"/>
      <c r="H68" s="10"/>
      <c r="I68" s="10"/>
      <c r="J68" s="10"/>
      <c r="K68" s="10"/>
      <c r="L68" s="10"/>
      <c r="M68" s="10"/>
      <c r="N68" s="10"/>
      <c r="O68" s="10"/>
    </row>
    <row r="69" spans="3:15" x14ac:dyDescent="0.35">
      <c r="D69" s="10" t="s">
        <v>775</v>
      </c>
      <c r="E69" s="10"/>
      <c r="F69" s="10"/>
      <c r="G69" s="10"/>
      <c r="H69" s="10"/>
      <c r="I69" s="10"/>
      <c r="J69" s="10"/>
      <c r="K69" s="10"/>
      <c r="L69" s="10"/>
      <c r="M69" s="10"/>
      <c r="N69" s="10"/>
      <c r="O69" s="10"/>
    </row>
    <row r="70" spans="3:15" x14ac:dyDescent="0.35">
      <c r="D70" s="10"/>
      <c r="E70" s="10"/>
      <c r="F70" s="10"/>
      <c r="G70" s="10"/>
      <c r="H70" s="10"/>
      <c r="I70" s="10"/>
      <c r="J70" s="10"/>
      <c r="K70" s="10"/>
      <c r="L70" s="10"/>
      <c r="M70" s="10"/>
      <c r="N70" s="10"/>
      <c r="O70" s="10"/>
    </row>
    <row r="71" spans="3:15" x14ac:dyDescent="0.35">
      <c r="D71" s="10"/>
      <c r="E71" s="144" t="s">
        <v>776</v>
      </c>
      <c r="F71" s="144"/>
      <c r="G71" s="144"/>
      <c r="H71" s="128" t="s">
        <v>756</v>
      </c>
      <c r="I71" s="128" t="s">
        <v>757</v>
      </c>
      <c r="J71" s="10"/>
      <c r="K71" s="10"/>
      <c r="L71" s="10"/>
      <c r="M71" s="10"/>
      <c r="N71" s="10"/>
      <c r="O71" s="10"/>
    </row>
    <row r="72" spans="3:15" x14ac:dyDescent="0.35">
      <c r="D72" s="10"/>
      <c r="E72" s="146" t="s">
        <v>777</v>
      </c>
      <c r="F72" s="146"/>
      <c r="G72" s="146"/>
      <c r="H72" s="116"/>
      <c r="I72" s="111" t="s">
        <v>5</v>
      </c>
      <c r="J72" s="10"/>
      <c r="K72" s="10"/>
      <c r="L72" s="10"/>
      <c r="M72" s="10"/>
      <c r="N72" s="10"/>
      <c r="O72" s="10"/>
    </row>
    <row r="73" spans="3:15" x14ac:dyDescent="0.35">
      <c r="D73" s="10"/>
      <c r="E73" s="146" t="s">
        <v>778</v>
      </c>
      <c r="F73" s="146"/>
      <c r="G73" s="146"/>
      <c r="H73" s="116"/>
      <c r="I73" s="111" t="s">
        <v>301</v>
      </c>
      <c r="J73" s="10"/>
      <c r="K73" s="10"/>
      <c r="L73" s="10"/>
      <c r="M73" s="10"/>
      <c r="N73" s="10"/>
      <c r="O73" s="10"/>
    </row>
    <row r="74" spans="3:15" x14ac:dyDescent="0.35">
      <c r="D74" s="10"/>
      <c r="E74" s="146" t="s">
        <v>779</v>
      </c>
      <c r="F74" s="146"/>
      <c r="G74" s="146"/>
      <c r="H74" s="116"/>
      <c r="I74" s="111" t="s">
        <v>11</v>
      </c>
      <c r="J74" s="10"/>
      <c r="K74" s="10"/>
      <c r="L74" s="10"/>
      <c r="M74" s="10"/>
      <c r="N74" s="10"/>
      <c r="O74" s="10"/>
    </row>
    <row r="75" spans="3:15" x14ac:dyDescent="0.35">
      <c r="D75" s="10"/>
      <c r="E75" s="146" t="s">
        <v>780</v>
      </c>
      <c r="F75" s="146"/>
      <c r="G75" s="146"/>
      <c r="H75" s="116"/>
      <c r="I75" s="111" t="s">
        <v>5</v>
      </c>
      <c r="J75" s="10"/>
      <c r="K75" s="10"/>
      <c r="L75" s="10"/>
      <c r="M75" s="10"/>
      <c r="N75" s="10"/>
      <c r="O75" s="10"/>
    </row>
    <row r="76" spans="3:15" x14ac:dyDescent="0.35">
      <c r="D76" s="10"/>
      <c r="E76" s="146" t="s">
        <v>781</v>
      </c>
      <c r="F76" s="146"/>
      <c r="G76" s="146"/>
      <c r="H76" s="116"/>
      <c r="I76" s="111" t="s">
        <v>5</v>
      </c>
      <c r="J76" s="10"/>
      <c r="K76" s="10"/>
      <c r="L76" s="10"/>
      <c r="M76" s="10"/>
      <c r="N76" s="10"/>
      <c r="O76" s="10"/>
    </row>
    <row r="77" spans="3:15" x14ac:dyDescent="0.35">
      <c r="D77" s="10"/>
      <c r="E77" s="146" t="s">
        <v>782</v>
      </c>
      <c r="F77" s="146"/>
      <c r="G77" s="146"/>
      <c r="H77" s="116"/>
      <c r="I77" s="111" t="s">
        <v>5</v>
      </c>
      <c r="J77" s="10"/>
      <c r="K77" s="10"/>
      <c r="L77" s="10"/>
      <c r="M77" s="10"/>
      <c r="N77" s="10"/>
      <c r="O77" s="10"/>
    </row>
    <row r="78" spans="3:15" x14ac:dyDescent="0.35">
      <c r="D78" s="10"/>
      <c r="E78" s="146" t="s">
        <v>783</v>
      </c>
      <c r="F78" s="146"/>
      <c r="G78" s="146"/>
      <c r="H78" s="116"/>
      <c r="I78" s="111" t="s">
        <v>5</v>
      </c>
      <c r="J78" s="10"/>
      <c r="K78" s="10"/>
      <c r="L78" s="10"/>
      <c r="M78" s="10"/>
      <c r="N78" s="10"/>
      <c r="O78" s="10"/>
    </row>
    <row r="79" spans="3:15" x14ac:dyDescent="0.35">
      <c r="D79" s="10"/>
      <c r="E79" s="146" t="s">
        <v>224</v>
      </c>
      <c r="F79" s="146"/>
      <c r="G79" s="146"/>
      <c r="H79" s="116"/>
      <c r="I79" s="111" t="s">
        <v>5</v>
      </c>
      <c r="J79" s="10"/>
      <c r="K79" s="10"/>
      <c r="L79" s="10"/>
      <c r="M79" s="10"/>
      <c r="N79" s="10"/>
      <c r="O79" s="10"/>
    </row>
    <row r="80" spans="3:15" x14ac:dyDescent="0.35">
      <c r="D80" s="10"/>
      <c r="E80" s="10"/>
      <c r="F80" s="10"/>
      <c r="G80" s="10"/>
      <c r="H80" s="10"/>
      <c r="I80" s="10"/>
      <c r="J80" s="10"/>
      <c r="K80" s="10"/>
      <c r="L80" s="10"/>
      <c r="M80" s="10"/>
      <c r="N80" s="10"/>
      <c r="O80" s="10"/>
    </row>
    <row r="81" spans="3:15" x14ac:dyDescent="0.35">
      <c r="D81" s="10"/>
      <c r="E81" s="10" t="s">
        <v>784</v>
      </c>
      <c r="F81" s="10"/>
      <c r="G81" s="10"/>
      <c r="H81" s="10"/>
      <c r="I81" s="10"/>
      <c r="J81" s="10"/>
      <c r="K81" s="10"/>
      <c r="L81" s="10"/>
      <c r="M81" s="10"/>
      <c r="N81" s="10"/>
      <c r="O81" s="10"/>
    </row>
    <row r="82" spans="3:15" x14ac:dyDescent="0.35">
      <c r="D82" s="10"/>
      <c r="E82" s="10"/>
      <c r="F82" s="10"/>
      <c r="G82" s="10"/>
      <c r="H82" s="10"/>
      <c r="I82" s="10"/>
      <c r="J82" s="10"/>
      <c r="K82" s="10"/>
      <c r="L82" s="10"/>
      <c r="M82" s="10"/>
      <c r="N82" s="10"/>
      <c r="O82" s="10"/>
    </row>
    <row r="83" spans="3:15" x14ac:dyDescent="0.35">
      <c r="D83" s="10"/>
      <c r="E83" s="144" t="s">
        <v>305</v>
      </c>
      <c r="F83" s="144"/>
      <c r="G83" s="144"/>
      <c r="H83" s="128" t="s">
        <v>756</v>
      </c>
      <c r="I83" s="128" t="s">
        <v>757</v>
      </c>
      <c r="J83" s="10"/>
      <c r="K83" s="10"/>
      <c r="L83" s="10"/>
      <c r="M83" s="10"/>
      <c r="N83" s="10"/>
      <c r="O83" s="10"/>
    </row>
    <row r="84" spans="3:15" x14ac:dyDescent="0.35">
      <c r="D84" s="10"/>
      <c r="E84" s="147"/>
      <c r="F84" s="147"/>
      <c r="G84" s="147"/>
      <c r="H84" s="116"/>
      <c r="I84" s="111" t="s">
        <v>5</v>
      </c>
      <c r="J84" s="10"/>
      <c r="K84" s="10"/>
      <c r="L84" s="10"/>
      <c r="M84" s="10"/>
      <c r="N84" s="10"/>
      <c r="O84" s="10"/>
    </row>
    <row r="85" spans="3:15" x14ac:dyDescent="0.35">
      <c r="D85" s="10"/>
      <c r="E85" s="147"/>
      <c r="F85" s="147"/>
      <c r="G85" s="147"/>
      <c r="H85" s="116"/>
      <c r="I85" s="111" t="s">
        <v>5</v>
      </c>
      <c r="J85" s="10"/>
      <c r="K85" s="10"/>
      <c r="L85" s="10"/>
      <c r="M85" s="10"/>
      <c r="N85" s="10"/>
      <c r="O85" s="10"/>
    </row>
    <row r="86" spans="3:15" x14ac:dyDescent="0.35">
      <c r="D86" s="10"/>
      <c r="E86" s="147"/>
      <c r="F86" s="147"/>
      <c r="G86" s="147"/>
      <c r="H86" s="116"/>
      <c r="I86" s="111" t="s">
        <v>5</v>
      </c>
      <c r="J86" s="10"/>
      <c r="K86" s="10"/>
      <c r="L86" s="10"/>
      <c r="M86" s="10"/>
      <c r="N86" s="10"/>
      <c r="O86" s="10"/>
    </row>
    <row r="87" spans="3:15" x14ac:dyDescent="0.35">
      <c r="D87" s="10"/>
      <c r="E87" s="147"/>
      <c r="F87" s="147"/>
      <c r="G87" s="147"/>
      <c r="H87" s="116"/>
      <c r="I87" s="111" t="s">
        <v>5</v>
      </c>
      <c r="J87" s="10"/>
      <c r="K87" s="10"/>
      <c r="L87" s="10"/>
      <c r="M87" s="10"/>
      <c r="N87" s="10"/>
      <c r="O87" s="10"/>
    </row>
    <row r="88" spans="3:15" x14ac:dyDescent="0.35">
      <c r="D88" s="10"/>
      <c r="E88" s="10"/>
      <c r="F88" s="10"/>
      <c r="G88" s="10"/>
      <c r="H88" s="10"/>
      <c r="I88" s="10"/>
      <c r="J88" s="10"/>
      <c r="K88" s="10"/>
      <c r="L88" s="10"/>
      <c r="M88" s="10"/>
      <c r="N88" s="10"/>
      <c r="O88" s="10"/>
    </row>
    <row r="89" spans="3:15" x14ac:dyDescent="0.35">
      <c r="C89" s="1">
        <v>8</v>
      </c>
      <c r="D89" s="10" t="str">
        <f>TEXTOS!D7</f>
        <v>Consum de refrigerants</v>
      </c>
      <c r="E89" s="10"/>
      <c r="F89" s="10"/>
      <c r="G89" s="10"/>
      <c r="H89" s="10"/>
      <c r="I89" s="10"/>
      <c r="J89" s="10"/>
      <c r="K89" s="10"/>
      <c r="L89" s="10"/>
      <c r="M89" s="10"/>
      <c r="N89" s="10"/>
      <c r="O89" s="10"/>
    </row>
    <row r="90" spans="3:15" x14ac:dyDescent="0.35">
      <c r="D90" s="10" t="s">
        <v>785</v>
      </c>
      <c r="E90" s="10"/>
      <c r="F90" s="10"/>
      <c r="G90" s="10"/>
      <c r="H90" s="10"/>
      <c r="I90" s="10"/>
      <c r="J90" s="10"/>
      <c r="K90" s="10"/>
      <c r="L90" s="10"/>
      <c r="M90" s="10"/>
      <c r="N90" s="10"/>
      <c r="O90" s="10"/>
    </row>
    <row r="91" spans="3:15" x14ac:dyDescent="0.35">
      <c r="D91" s="10" t="s">
        <v>786</v>
      </c>
      <c r="E91" s="10"/>
      <c r="F91" s="10"/>
      <c r="G91" s="10"/>
      <c r="H91" s="10"/>
      <c r="I91" s="10"/>
      <c r="J91" s="10"/>
      <c r="K91" s="10"/>
      <c r="L91" s="10"/>
      <c r="M91" s="10"/>
      <c r="N91" s="10"/>
      <c r="O91" s="10"/>
    </row>
    <row r="92" spans="3:15" x14ac:dyDescent="0.35">
      <c r="D92" s="10" t="s">
        <v>787</v>
      </c>
      <c r="E92" s="10"/>
      <c r="F92" s="10"/>
      <c r="G92" s="10"/>
      <c r="H92" s="10"/>
      <c r="I92" s="10"/>
      <c r="J92" s="10"/>
      <c r="K92" s="10"/>
      <c r="L92" s="10"/>
      <c r="M92" s="10"/>
      <c r="N92" s="10"/>
      <c r="O92" s="10"/>
    </row>
    <row r="93" spans="3:15" x14ac:dyDescent="0.35">
      <c r="D93" s="10"/>
      <c r="E93" s="10"/>
      <c r="F93" s="10"/>
      <c r="G93" s="10"/>
      <c r="H93" s="10"/>
      <c r="I93" s="10"/>
      <c r="J93" s="10"/>
      <c r="K93" s="10"/>
      <c r="L93" s="10"/>
      <c r="M93" s="10"/>
      <c r="N93" s="10"/>
      <c r="O93" s="10"/>
    </row>
    <row r="94" spans="3:15" x14ac:dyDescent="0.35">
      <c r="D94" s="10"/>
      <c r="E94" s="10"/>
      <c r="F94" s="10"/>
      <c r="G94" s="144" t="s">
        <v>788</v>
      </c>
      <c r="H94" s="144"/>
      <c r="I94" s="144"/>
      <c r="J94" s="144"/>
      <c r="K94" s="144"/>
      <c r="L94" s="144"/>
      <c r="M94" s="144"/>
      <c r="N94" s="144"/>
      <c r="O94" s="144"/>
    </row>
    <row r="95" spans="3:15" x14ac:dyDescent="0.35">
      <c r="D95" s="10"/>
      <c r="E95" s="144" t="s">
        <v>417</v>
      </c>
      <c r="F95" s="144"/>
      <c r="G95" s="128" t="s">
        <v>756</v>
      </c>
      <c r="H95" s="128" t="s">
        <v>757</v>
      </c>
      <c r="I95" s="144" t="s">
        <v>789</v>
      </c>
      <c r="J95" s="144"/>
      <c r="K95" s="144"/>
      <c r="L95" s="144"/>
      <c r="M95" s="144"/>
      <c r="N95" s="144"/>
      <c r="O95" s="144"/>
    </row>
    <row r="96" spans="3:15" x14ac:dyDescent="0.35">
      <c r="D96" s="10"/>
      <c r="E96" s="148"/>
      <c r="F96" s="149"/>
      <c r="G96" s="116"/>
      <c r="H96" s="10" t="s">
        <v>5</v>
      </c>
      <c r="I96" s="145"/>
      <c r="J96" s="145"/>
      <c r="K96" s="145"/>
      <c r="L96" s="145"/>
      <c r="M96" s="145"/>
      <c r="N96" s="145"/>
      <c r="O96" s="145"/>
    </row>
    <row r="97" spans="3:15" x14ac:dyDescent="0.35">
      <c r="D97" s="10"/>
      <c r="E97" s="148"/>
      <c r="F97" s="149"/>
      <c r="G97" s="116"/>
      <c r="H97" s="10" t="s">
        <v>5</v>
      </c>
      <c r="I97" s="145"/>
      <c r="J97" s="145"/>
      <c r="K97" s="145"/>
      <c r="L97" s="145"/>
      <c r="M97" s="145"/>
      <c r="N97" s="145"/>
      <c r="O97" s="145"/>
    </row>
    <row r="98" spans="3:15" x14ac:dyDescent="0.35">
      <c r="D98" s="10"/>
      <c r="E98" s="148"/>
      <c r="F98" s="149"/>
      <c r="G98" s="116"/>
      <c r="H98" s="10" t="s">
        <v>5</v>
      </c>
      <c r="I98" s="145"/>
      <c r="J98" s="145"/>
      <c r="K98" s="145"/>
      <c r="L98" s="145"/>
      <c r="M98" s="145"/>
      <c r="N98" s="145"/>
      <c r="O98" s="145"/>
    </row>
    <row r="99" spans="3:15" x14ac:dyDescent="0.35">
      <c r="D99" s="10"/>
      <c r="E99" s="148"/>
      <c r="F99" s="149"/>
      <c r="G99" s="116"/>
      <c r="H99" s="10" t="s">
        <v>5</v>
      </c>
      <c r="I99" s="145"/>
      <c r="J99" s="145"/>
      <c r="K99" s="145"/>
      <c r="L99" s="145"/>
      <c r="M99" s="145"/>
      <c r="N99" s="145"/>
      <c r="O99" s="145"/>
    </row>
    <row r="100" spans="3:15" x14ac:dyDescent="0.35">
      <c r="D100" s="10"/>
      <c r="E100" s="148"/>
      <c r="F100" s="149"/>
      <c r="G100" s="116"/>
      <c r="H100" s="10" t="s">
        <v>5</v>
      </c>
      <c r="I100" s="145"/>
      <c r="J100" s="145"/>
      <c r="K100" s="145"/>
      <c r="L100" s="145"/>
      <c r="M100" s="145"/>
      <c r="N100" s="145"/>
      <c r="O100" s="145"/>
    </row>
    <row r="101" spans="3:15" x14ac:dyDescent="0.35">
      <c r="D101" s="10"/>
      <c r="E101" s="10"/>
      <c r="F101" s="10"/>
      <c r="G101" s="10"/>
      <c r="H101" s="10"/>
      <c r="I101" s="10"/>
      <c r="J101" s="10"/>
      <c r="K101" s="10"/>
      <c r="L101" s="10"/>
      <c r="M101" s="10"/>
      <c r="N101" s="10"/>
      <c r="O101" s="10"/>
    </row>
    <row r="102" spans="3:15" x14ac:dyDescent="0.35">
      <c r="C102" s="1">
        <v>9</v>
      </c>
      <c r="D102" s="10" t="str">
        <f>TEXTOS!D9</f>
        <v>Residus perillosos</v>
      </c>
      <c r="E102" s="10"/>
      <c r="F102" s="10"/>
      <c r="G102" s="10"/>
      <c r="H102" s="10"/>
      <c r="I102" s="10"/>
      <c r="J102" s="10"/>
      <c r="K102" s="10"/>
      <c r="L102" s="10"/>
      <c r="M102" s="10"/>
      <c r="N102" s="10"/>
      <c r="O102" s="10"/>
    </row>
    <row r="103" spans="3:15" x14ac:dyDescent="0.35">
      <c r="D103" s="10" t="s">
        <v>790</v>
      </c>
      <c r="E103" s="10"/>
      <c r="F103" s="10"/>
      <c r="G103" s="10"/>
      <c r="H103" s="10"/>
      <c r="I103" s="10"/>
      <c r="J103" s="10"/>
      <c r="K103" s="10"/>
      <c r="L103" s="10"/>
      <c r="M103" s="10"/>
      <c r="N103" s="10"/>
      <c r="O103" s="10"/>
    </row>
    <row r="104" spans="3:15" x14ac:dyDescent="0.35">
      <c r="D104" s="10"/>
      <c r="E104" s="10"/>
      <c r="F104" s="10"/>
      <c r="G104" s="10"/>
      <c r="H104" s="10"/>
      <c r="I104" s="10"/>
      <c r="J104" s="10"/>
      <c r="K104" s="10"/>
      <c r="L104" s="10"/>
      <c r="M104" s="10"/>
      <c r="N104" s="10"/>
      <c r="O104" s="10"/>
    </row>
    <row r="105" spans="3:15" x14ac:dyDescent="0.35">
      <c r="D105" s="10"/>
      <c r="E105" s="144" t="s">
        <v>791</v>
      </c>
      <c r="F105" s="144"/>
      <c r="G105" s="144"/>
      <c r="H105" s="144"/>
      <c r="I105" s="128" t="s">
        <v>756</v>
      </c>
      <c r="J105" s="128" t="s">
        <v>757</v>
      </c>
      <c r="K105" s="144" t="s">
        <v>792</v>
      </c>
      <c r="L105" s="144"/>
      <c r="M105" s="144"/>
      <c r="N105" s="10"/>
      <c r="O105" s="10"/>
    </row>
    <row r="106" spans="3:15" x14ac:dyDescent="0.35">
      <c r="D106" s="10"/>
      <c r="E106" s="146" t="s">
        <v>793</v>
      </c>
      <c r="F106" s="146"/>
      <c r="G106" s="146"/>
      <c r="H106" s="146"/>
      <c r="I106" s="116"/>
      <c r="J106" s="10" t="s">
        <v>5</v>
      </c>
      <c r="K106" s="145" t="s">
        <v>932</v>
      </c>
      <c r="L106" s="145"/>
      <c r="M106" s="145"/>
      <c r="N106" s="10"/>
      <c r="O106" s="10"/>
    </row>
    <row r="107" spans="3:15" x14ac:dyDescent="0.35">
      <c r="D107" s="10"/>
      <c r="E107" s="146" t="s">
        <v>828</v>
      </c>
      <c r="F107" s="146"/>
      <c r="G107" s="146"/>
      <c r="H107" s="146"/>
      <c r="I107" s="116"/>
      <c r="J107" s="10" t="s">
        <v>5</v>
      </c>
      <c r="K107" s="145" t="s">
        <v>932</v>
      </c>
      <c r="L107" s="145"/>
      <c r="M107" s="145"/>
      <c r="N107" s="10"/>
      <c r="O107" s="10"/>
    </row>
    <row r="108" spans="3:15" x14ac:dyDescent="0.35">
      <c r="D108" s="10"/>
      <c r="E108" s="146" t="s">
        <v>794</v>
      </c>
      <c r="F108" s="146"/>
      <c r="G108" s="146"/>
      <c r="H108" s="146"/>
      <c r="I108" s="116"/>
      <c r="J108" s="10" t="s">
        <v>5</v>
      </c>
      <c r="K108" s="145" t="s">
        <v>934</v>
      </c>
      <c r="L108" s="145"/>
      <c r="M108" s="145"/>
      <c r="N108" s="10"/>
      <c r="O108" s="10"/>
    </row>
    <row r="109" spans="3:15" x14ac:dyDescent="0.35">
      <c r="D109" s="10"/>
      <c r="E109" s="146" t="s">
        <v>795</v>
      </c>
      <c r="F109" s="146"/>
      <c r="G109" s="146"/>
      <c r="H109" s="146"/>
      <c r="I109" s="116"/>
      <c r="J109" s="10" t="s">
        <v>5</v>
      </c>
      <c r="K109" s="145" t="s">
        <v>930</v>
      </c>
      <c r="L109" s="145"/>
      <c r="M109" s="145"/>
      <c r="N109" s="10"/>
      <c r="O109" s="10"/>
    </row>
    <row r="110" spans="3:15" x14ac:dyDescent="0.35">
      <c r="D110" s="10"/>
      <c r="E110" s="146" t="s">
        <v>796</v>
      </c>
      <c r="F110" s="146"/>
      <c r="G110" s="146"/>
      <c r="H110" s="146"/>
      <c r="I110" s="116"/>
      <c r="J110" s="10" t="s">
        <v>5</v>
      </c>
      <c r="K110" s="145" t="s">
        <v>930</v>
      </c>
      <c r="L110" s="145"/>
      <c r="M110" s="145"/>
      <c r="N110" s="10"/>
      <c r="O110" s="10"/>
    </row>
    <row r="111" spans="3:15" x14ac:dyDescent="0.35">
      <c r="D111" s="10"/>
      <c r="E111" s="146" t="s">
        <v>4</v>
      </c>
      <c r="F111" s="146"/>
      <c r="G111" s="146"/>
      <c r="H111" s="146"/>
      <c r="I111" s="116"/>
      <c r="J111" s="10" t="s">
        <v>5</v>
      </c>
      <c r="K111" s="145" t="s">
        <v>931</v>
      </c>
      <c r="L111" s="145"/>
      <c r="M111" s="145"/>
      <c r="N111" s="10"/>
      <c r="O111" s="10"/>
    </row>
    <row r="112" spans="3:15" x14ac:dyDescent="0.35">
      <c r="D112" s="10"/>
      <c r="E112" s="146" t="s">
        <v>797</v>
      </c>
      <c r="F112" s="146"/>
      <c r="G112" s="146"/>
      <c r="H112" s="146"/>
      <c r="I112" s="116"/>
      <c r="J112" s="10" t="s">
        <v>5</v>
      </c>
      <c r="K112" s="145" t="s">
        <v>926</v>
      </c>
      <c r="L112" s="145"/>
      <c r="M112" s="145"/>
      <c r="N112" s="10"/>
      <c r="O112" s="10"/>
    </row>
    <row r="113" spans="3:15" x14ac:dyDescent="0.35">
      <c r="D113" s="10"/>
      <c r="E113" s="146" t="s">
        <v>798</v>
      </c>
      <c r="F113" s="146"/>
      <c r="G113" s="146"/>
      <c r="H113" s="146"/>
      <c r="I113" s="116"/>
      <c r="J113" s="10" t="s">
        <v>5</v>
      </c>
      <c r="K113" s="145" t="s">
        <v>928</v>
      </c>
      <c r="L113" s="145"/>
      <c r="M113" s="145"/>
      <c r="N113" s="10"/>
      <c r="O113" s="10"/>
    </row>
    <row r="114" spans="3:15" x14ac:dyDescent="0.35">
      <c r="D114" s="10"/>
      <c r="E114" s="146" t="s">
        <v>799</v>
      </c>
      <c r="F114" s="146"/>
      <c r="G114" s="146"/>
      <c r="H114" s="146"/>
      <c r="I114" s="116"/>
      <c r="J114" s="10" t="s">
        <v>5</v>
      </c>
      <c r="K114" s="145" t="s">
        <v>927</v>
      </c>
      <c r="L114" s="145"/>
      <c r="M114" s="145"/>
      <c r="N114" s="10"/>
      <c r="O114" s="10"/>
    </row>
    <row r="115" spans="3:15" x14ac:dyDescent="0.35">
      <c r="D115" s="10"/>
      <c r="E115" s="146" t="s">
        <v>782</v>
      </c>
      <c r="F115" s="146"/>
      <c r="G115" s="146"/>
      <c r="H115" s="146"/>
      <c r="I115" s="116"/>
      <c r="J115" s="10" t="s">
        <v>5</v>
      </c>
      <c r="K115" s="145" t="s">
        <v>931</v>
      </c>
      <c r="L115" s="145"/>
      <c r="M115" s="145"/>
      <c r="N115" s="10"/>
      <c r="O115" s="10"/>
    </row>
    <row r="116" spans="3:15" x14ac:dyDescent="0.35">
      <c r="D116" s="10"/>
      <c r="E116" s="146" t="s">
        <v>800</v>
      </c>
      <c r="F116" s="146"/>
      <c r="G116" s="146"/>
      <c r="H116" s="146"/>
      <c r="I116" s="116"/>
      <c r="J116" s="10" t="s">
        <v>5</v>
      </c>
      <c r="K116" s="145" t="s">
        <v>926</v>
      </c>
      <c r="L116" s="145"/>
      <c r="M116" s="145"/>
      <c r="N116" s="10"/>
      <c r="O116" s="10"/>
    </row>
    <row r="117" spans="3:15" x14ac:dyDescent="0.35">
      <c r="D117" s="10"/>
      <c r="E117" s="146" t="s">
        <v>801</v>
      </c>
      <c r="F117" s="146"/>
      <c r="G117" s="146"/>
      <c r="H117" s="146"/>
      <c r="I117" s="116"/>
      <c r="J117" s="10" t="s">
        <v>5</v>
      </c>
      <c r="K117" s="145" t="s">
        <v>931</v>
      </c>
      <c r="L117" s="145"/>
      <c r="M117" s="145"/>
      <c r="N117" s="10"/>
      <c r="O117" s="10"/>
    </row>
    <row r="118" spans="3:15" x14ac:dyDescent="0.35">
      <c r="D118" s="10"/>
      <c r="E118" s="10"/>
      <c r="F118" s="10"/>
      <c r="G118" s="10"/>
      <c r="H118" s="10"/>
      <c r="I118" s="10"/>
      <c r="J118" s="10"/>
      <c r="K118" s="10"/>
      <c r="L118" s="10"/>
      <c r="M118" s="10"/>
      <c r="N118" s="10"/>
      <c r="O118" s="10"/>
    </row>
    <row r="119" spans="3:15" x14ac:dyDescent="0.35">
      <c r="D119" s="10"/>
      <c r="E119" s="10" t="s">
        <v>802</v>
      </c>
      <c r="F119" s="10"/>
      <c r="G119" s="10"/>
      <c r="H119" s="10"/>
      <c r="I119" s="10"/>
      <c r="J119" s="10"/>
      <c r="K119" s="10"/>
      <c r="L119" s="10"/>
      <c r="M119" s="10"/>
      <c r="N119" s="10"/>
      <c r="O119" s="10"/>
    </row>
    <row r="120" spans="3:15" x14ac:dyDescent="0.35">
      <c r="D120" s="10"/>
      <c r="E120" s="10"/>
      <c r="F120" s="10"/>
      <c r="G120" s="10"/>
      <c r="H120" s="10"/>
      <c r="I120" s="10"/>
      <c r="J120" s="10"/>
      <c r="K120" s="10"/>
      <c r="L120" s="10"/>
      <c r="M120" s="10"/>
      <c r="N120" s="10"/>
      <c r="O120" s="10"/>
    </row>
    <row r="121" spans="3:15" x14ac:dyDescent="0.35">
      <c r="D121" s="10"/>
      <c r="E121" s="144" t="s">
        <v>803</v>
      </c>
      <c r="F121" s="144"/>
      <c r="G121" s="144"/>
      <c r="H121" s="144"/>
      <c r="I121" s="128" t="s">
        <v>756</v>
      </c>
      <c r="J121" s="128" t="s">
        <v>757</v>
      </c>
      <c r="K121" s="144" t="s">
        <v>792</v>
      </c>
      <c r="L121" s="144"/>
      <c r="M121" s="144"/>
      <c r="N121" s="10"/>
      <c r="O121" s="10"/>
    </row>
    <row r="122" spans="3:15" x14ac:dyDescent="0.35">
      <c r="D122" s="10"/>
      <c r="E122" s="147" t="s">
        <v>1029</v>
      </c>
      <c r="F122" s="147"/>
      <c r="G122" s="147"/>
      <c r="H122" s="147"/>
      <c r="I122" s="116"/>
      <c r="J122" s="10" t="s">
        <v>5</v>
      </c>
      <c r="K122" s="145" t="s">
        <v>927</v>
      </c>
      <c r="L122" s="145"/>
      <c r="M122" s="145"/>
      <c r="N122" s="10"/>
      <c r="O122" s="10"/>
    </row>
    <row r="123" spans="3:15" x14ac:dyDescent="0.35">
      <c r="D123" s="10"/>
      <c r="E123" s="147"/>
      <c r="F123" s="147"/>
      <c r="G123" s="147"/>
      <c r="H123" s="147"/>
      <c r="I123" s="116"/>
      <c r="J123" s="10" t="s">
        <v>5</v>
      </c>
      <c r="K123" s="145" t="s">
        <v>930</v>
      </c>
      <c r="L123" s="145"/>
      <c r="M123" s="145"/>
      <c r="N123" s="10"/>
      <c r="O123" s="10"/>
    </row>
    <row r="124" spans="3:15" x14ac:dyDescent="0.35">
      <c r="D124" s="10"/>
      <c r="E124" s="147" t="s">
        <v>1030</v>
      </c>
      <c r="F124" s="147"/>
      <c r="G124" s="147"/>
      <c r="H124" s="147"/>
      <c r="I124" s="116"/>
      <c r="J124" s="10" t="s">
        <v>5</v>
      </c>
      <c r="K124" s="145" t="s">
        <v>931</v>
      </c>
      <c r="L124" s="145"/>
      <c r="M124" s="145"/>
      <c r="N124" s="10"/>
      <c r="O124" s="10"/>
    </row>
    <row r="125" spans="3:15" x14ac:dyDescent="0.35">
      <c r="D125" s="10"/>
      <c r="E125" s="147" t="s">
        <v>1031</v>
      </c>
      <c r="F125" s="147"/>
      <c r="G125" s="147"/>
      <c r="H125" s="147"/>
      <c r="I125" s="116"/>
      <c r="J125" s="10" t="s">
        <v>5</v>
      </c>
      <c r="K125" s="145" t="s">
        <v>932</v>
      </c>
      <c r="L125" s="145"/>
      <c r="M125" s="145"/>
      <c r="N125" s="10"/>
      <c r="O125" s="10"/>
    </row>
    <row r="126" spans="3:15" x14ac:dyDescent="0.35">
      <c r="D126" s="10"/>
      <c r="E126" s="10"/>
      <c r="F126" s="10"/>
      <c r="G126" s="10"/>
      <c r="H126" s="10"/>
      <c r="I126" s="10"/>
      <c r="J126" s="10"/>
      <c r="K126" s="10"/>
      <c r="L126" s="10"/>
      <c r="M126" s="10"/>
      <c r="N126" s="10"/>
      <c r="O126" s="10"/>
    </row>
    <row r="127" spans="3:15" x14ac:dyDescent="0.35">
      <c r="C127" s="1">
        <v>10</v>
      </c>
      <c r="D127" s="10" t="str">
        <f>TEXTOS!D10</f>
        <v>Residus no perillosos</v>
      </c>
      <c r="E127" s="10"/>
      <c r="F127" s="10"/>
      <c r="G127" s="10"/>
      <c r="H127" s="10"/>
      <c r="I127" s="10"/>
      <c r="J127" s="10"/>
      <c r="K127" s="10"/>
      <c r="L127" s="10"/>
      <c r="M127" s="10"/>
      <c r="N127" s="10"/>
      <c r="O127" s="10"/>
    </row>
    <row r="128" spans="3:15" x14ac:dyDescent="0.35">
      <c r="D128" s="10" t="s">
        <v>804</v>
      </c>
      <c r="E128" s="10"/>
      <c r="F128" s="10"/>
      <c r="G128" s="10"/>
      <c r="H128" s="10"/>
      <c r="I128" s="10"/>
      <c r="J128" s="10"/>
      <c r="K128" s="10"/>
      <c r="L128" s="10"/>
      <c r="M128" s="10"/>
      <c r="N128" s="10"/>
      <c r="O128" s="10"/>
    </row>
    <row r="129" spans="4:15" x14ac:dyDescent="0.35">
      <c r="D129" s="10"/>
      <c r="E129" s="10"/>
      <c r="F129" s="10"/>
      <c r="G129" s="10"/>
      <c r="H129" s="10"/>
      <c r="I129" s="10"/>
      <c r="J129" s="10"/>
      <c r="K129" s="10"/>
      <c r="L129" s="10"/>
      <c r="M129" s="10"/>
      <c r="N129" s="10"/>
      <c r="O129" s="10"/>
    </row>
    <row r="130" spans="4:15" x14ac:dyDescent="0.35">
      <c r="D130" s="10"/>
      <c r="E130" s="144" t="s">
        <v>805</v>
      </c>
      <c r="F130" s="144"/>
      <c r="G130" s="144"/>
      <c r="H130" s="144"/>
      <c r="I130" s="128" t="s">
        <v>756</v>
      </c>
      <c r="J130" s="128" t="s">
        <v>757</v>
      </c>
      <c r="K130" s="144" t="s">
        <v>792</v>
      </c>
      <c r="L130" s="144"/>
      <c r="M130" s="144"/>
      <c r="N130" s="10"/>
      <c r="O130" s="10"/>
    </row>
    <row r="131" spans="4:15" x14ac:dyDescent="0.35">
      <c r="D131" s="10"/>
      <c r="E131" s="146" t="s">
        <v>806</v>
      </c>
      <c r="F131" s="146"/>
      <c r="G131" s="146"/>
      <c r="H131" s="146"/>
      <c r="I131" s="116"/>
      <c r="J131" s="10" t="s">
        <v>5</v>
      </c>
      <c r="K131" s="145" t="s">
        <v>929</v>
      </c>
      <c r="L131" s="145"/>
      <c r="M131" s="145"/>
      <c r="N131" s="10"/>
      <c r="O131" s="10"/>
    </row>
    <row r="132" spans="4:15" x14ac:dyDescent="0.35">
      <c r="D132" s="10"/>
      <c r="E132" s="146" t="s">
        <v>807</v>
      </c>
      <c r="F132" s="146"/>
      <c r="G132" s="146"/>
      <c r="H132" s="146"/>
      <c r="I132" s="116"/>
      <c r="J132" s="10" t="s">
        <v>5</v>
      </c>
      <c r="K132" s="145" t="s">
        <v>932</v>
      </c>
      <c r="L132" s="145"/>
      <c r="M132" s="145"/>
      <c r="N132" s="10"/>
      <c r="O132" s="10"/>
    </row>
    <row r="133" spans="4:15" x14ac:dyDescent="0.35">
      <c r="D133" s="10"/>
      <c r="E133" s="146" t="s">
        <v>808</v>
      </c>
      <c r="F133" s="146"/>
      <c r="G133" s="146"/>
      <c r="H133" s="146"/>
      <c r="I133" s="116"/>
      <c r="J133" s="10" t="s">
        <v>5</v>
      </c>
      <c r="K133" s="145" t="s">
        <v>938</v>
      </c>
      <c r="L133" s="145"/>
      <c r="M133" s="145"/>
      <c r="N133" s="10"/>
      <c r="O133" s="10"/>
    </row>
    <row r="134" spans="4:15" x14ac:dyDescent="0.35">
      <c r="D134" s="10"/>
      <c r="E134" s="146" t="s">
        <v>809</v>
      </c>
      <c r="F134" s="146"/>
      <c r="G134" s="146"/>
      <c r="H134" s="146"/>
      <c r="I134" s="116"/>
      <c r="J134" s="10" t="s">
        <v>5</v>
      </c>
      <c r="K134" s="145" t="s">
        <v>926</v>
      </c>
      <c r="L134" s="145"/>
      <c r="M134" s="145"/>
      <c r="N134" s="10"/>
      <c r="O134" s="10"/>
    </row>
    <row r="135" spans="4:15" x14ac:dyDescent="0.35">
      <c r="D135" s="10"/>
      <c r="E135" s="146" t="s">
        <v>810</v>
      </c>
      <c r="F135" s="146"/>
      <c r="G135" s="146"/>
      <c r="H135" s="146"/>
      <c r="I135" s="116"/>
      <c r="J135" s="10" t="s">
        <v>5</v>
      </c>
      <c r="K135" s="145" t="s">
        <v>931</v>
      </c>
      <c r="L135" s="145"/>
      <c r="M135" s="145"/>
      <c r="N135" s="10"/>
      <c r="O135" s="10"/>
    </row>
    <row r="136" spans="4:15" x14ac:dyDescent="0.35">
      <c r="D136" s="10"/>
      <c r="E136" s="146" t="s">
        <v>811</v>
      </c>
      <c r="F136" s="146"/>
      <c r="G136" s="146"/>
      <c r="H136" s="146"/>
      <c r="I136" s="116"/>
      <c r="J136" s="10" t="s">
        <v>5</v>
      </c>
      <c r="K136" s="145" t="s">
        <v>931</v>
      </c>
      <c r="L136" s="145"/>
      <c r="M136" s="145"/>
      <c r="N136" s="10"/>
      <c r="O136" s="10"/>
    </row>
    <row r="137" spans="4:15" x14ac:dyDescent="0.35">
      <c r="D137" s="10"/>
      <c r="E137" s="146" t="s">
        <v>812</v>
      </c>
      <c r="F137" s="146"/>
      <c r="G137" s="146"/>
      <c r="H137" s="146"/>
      <c r="I137" s="116"/>
      <c r="J137" s="10" t="s">
        <v>5</v>
      </c>
      <c r="K137" s="145" t="s">
        <v>931</v>
      </c>
      <c r="L137" s="145"/>
      <c r="M137" s="145"/>
      <c r="N137" s="10"/>
      <c r="O137" s="10"/>
    </row>
    <row r="138" spans="4:15" x14ac:dyDescent="0.35">
      <c r="D138" s="10"/>
      <c r="E138" s="146" t="s">
        <v>813</v>
      </c>
      <c r="F138" s="146"/>
      <c r="G138" s="146"/>
      <c r="H138" s="146"/>
      <c r="I138" s="116"/>
      <c r="J138" s="10" t="s">
        <v>5</v>
      </c>
      <c r="K138" s="145" t="s">
        <v>933</v>
      </c>
      <c r="L138" s="145"/>
      <c r="M138" s="145"/>
      <c r="N138" s="10"/>
      <c r="O138" s="10"/>
    </row>
    <row r="139" spans="4:15" x14ac:dyDescent="0.35">
      <c r="D139" s="10"/>
      <c r="E139" s="10"/>
      <c r="F139" s="10"/>
      <c r="G139" s="10"/>
      <c r="H139" s="10"/>
      <c r="I139" s="10"/>
      <c r="J139" s="10"/>
      <c r="K139" s="10"/>
      <c r="L139" s="10"/>
      <c r="M139" s="10"/>
      <c r="N139" s="10"/>
      <c r="O139" s="10"/>
    </row>
    <row r="140" spans="4:15" x14ac:dyDescent="0.35">
      <c r="D140" s="10"/>
      <c r="E140" s="10" t="s">
        <v>814</v>
      </c>
      <c r="F140" s="10"/>
      <c r="G140" s="10"/>
      <c r="H140" s="10"/>
      <c r="I140" s="10"/>
      <c r="J140" s="10"/>
      <c r="K140" s="10"/>
      <c r="L140" s="10"/>
      <c r="M140" s="10"/>
      <c r="N140" s="10"/>
      <c r="O140" s="10"/>
    </row>
    <row r="141" spans="4:15" x14ac:dyDescent="0.35">
      <c r="D141" s="10"/>
      <c r="E141" s="10"/>
      <c r="F141" s="10"/>
      <c r="G141" s="10"/>
      <c r="H141" s="10"/>
      <c r="I141" s="10"/>
      <c r="J141" s="10"/>
      <c r="K141" s="10"/>
      <c r="L141" s="10"/>
      <c r="M141" s="10"/>
      <c r="N141" s="10"/>
      <c r="O141" s="10"/>
    </row>
    <row r="142" spans="4:15" x14ac:dyDescent="0.35">
      <c r="D142" s="10"/>
      <c r="E142" s="144" t="s">
        <v>803</v>
      </c>
      <c r="F142" s="144"/>
      <c r="G142" s="144"/>
      <c r="H142" s="144"/>
      <c r="I142" s="128" t="s">
        <v>756</v>
      </c>
      <c r="J142" s="128" t="s">
        <v>757</v>
      </c>
      <c r="K142" s="144" t="s">
        <v>792</v>
      </c>
      <c r="L142" s="144"/>
      <c r="M142" s="144"/>
      <c r="N142" s="10"/>
      <c r="O142" s="10"/>
    </row>
    <row r="143" spans="4:15" x14ac:dyDescent="0.35">
      <c r="D143" s="10"/>
      <c r="E143" s="147" t="s">
        <v>1032</v>
      </c>
      <c r="F143" s="147"/>
      <c r="G143" s="147"/>
      <c r="H143" s="147"/>
      <c r="I143" s="116"/>
      <c r="J143" s="10" t="s">
        <v>5</v>
      </c>
      <c r="K143" s="145" t="s">
        <v>927</v>
      </c>
      <c r="L143" s="145"/>
      <c r="M143" s="145"/>
      <c r="N143" s="10"/>
      <c r="O143" s="10"/>
    </row>
    <row r="144" spans="4:15" x14ac:dyDescent="0.35">
      <c r="D144" s="10"/>
      <c r="E144" s="147"/>
      <c r="F144" s="147"/>
      <c r="G144" s="147"/>
      <c r="H144" s="147"/>
      <c r="I144" s="116"/>
      <c r="J144" s="10" t="s">
        <v>5</v>
      </c>
      <c r="K144" s="145" t="s">
        <v>931</v>
      </c>
      <c r="L144" s="145"/>
      <c r="M144" s="145"/>
      <c r="N144" s="10"/>
      <c r="O144" s="10"/>
    </row>
    <row r="145" spans="3:15" x14ac:dyDescent="0.35">
      <c r="D145" s="10"/>
      <c r="E145" s="147" t="s">
        <v>1033</v>
      </c>
      <c r="F145" s="147"/>
      <c r="G145" s="147"/>
      <c r="H145" s="147"/>
      <c r="I145" s="116"/>
      <c r="J145" s="10" t="s">
        <v>5</v>
      </c>
      <c r="K145" s="145" t="s">
        <v>930</v>
      </c>
      <c r="L145" s="145"/>
      <c r="M145" s="145"/>
      <c r="N145" s="10"/>
      <c r="O145" s="10"/>
    </row>
    <row r="146" spans="3:15" x14ac:dyDescent="0.35">
      <c r="D146" s="10"/>
      <c r="E146" s="147" t="s">
        <v>1034</v>
      </c>
      <c r="F146" s="147"/>
      <c r="G146" s="147"/>
      <c r="H146" s="147"/>
      <c r="I146" s="116"/>
      <c r="J146" s="10" t="s">
        <v>5</v>
      </c>
      <c r="K146" s="145" t="s">
        <v>931</v>
      </c>
      <c r="L146" s="145"/>
      <c r="M146" s="145"/>
      <c r="N146" s="10"/>
      <c r="O146" s="10"/>
    </row>
    <row r="147" spans="3:15" x14ac:dyDescent="0.35">
      <c r="D147" s="10"/>
      <c r="E147" s="10"/>
      <c r="F147" s="10"/>
      <c r="G147" s="10"/>
      <c r="H147" s="10"/>
      <c r="I147" s="10"/>
      <c r="J147" s="10"/>
      <c r="K147" s="10"/>
      <c r="L147" s="10"/>
      <c r="M147" s="10"/>
      <c r="N147" s="10"/>
      <c r="O147" s="10"/>
    </row>
    <row r="148" spans="3:15" x14ac:dyDescent="0.35">
      <c r="D148" s="10"/>
      <c r="E148" s="10"/>
      <c r="F148" s="10"/>
      <c r="G148" s="10"/>
      <c r="H148" s="10"/>
      <c r="I148" s="10"/>
      <c r="J148" s="10"/>
      <c r="K148" s="10"/>
      <c r="L148" s="10"/>
      <c r="M148" s="10"/>
      <c r="N148" s="10"/>
      <c r="O148" s="10"/>
    </row>
    <row r="149" spans="3:15" x14ac:dyDescent="0.35">
      <c r="C149" s="1">
        <v>11</v>
      </c>
      <c r="D149" s="10" t="s">
        <v>815</v>
      </c>
      <c r="E149" s="10"/>
      <c r="F149" s="10"/>
      <c r="G149" s="10"/>
      <c r="H149" s="10"/>
      <c r="I149" s="116"/>
      <c r="J149" s="10" t="s">
        <v>539</v>
      </c>
      <c r="K149" s="10"/>
      <c r="L149" s="10"/>
      <c r="M149" s="10"/>
      <c r="N149" s="10"/>
      <c r="O149" s="10"/>
    </row>
    <row r="150" spans="3:15" x14ac:dyDescent="0.35">
      <c r="D150" s="10"/>
      <c r="E150" s="10"/>
      <c r="F150" s="10"/>
      <c r="G150" s="10"/>
      <c r="H150" s="10"/>
      <c r="I150" s="10"/>
      <c r="J150" s="10"/>
      <c r="K150" s="10"/>
      <c r="L150" s="10"/>
      <c r="M150" s="10"/>
      <c r="N150" s="10"/>
      <c r="O150" s="10"/>
    </row>
    <row r="151" spans="3:15" x14ac:dyDescent="0.35">
      <c r="D151" s="10"/>
      <c r="E151" s="10"/>
      <c r="F151" s="10"/>
      <c r="G151" s="10"/>
      <c r="H151" s="10"/>
      <c r="I151" s="10"/>
      <c r="J151" s="10"/>
      <c r="K151" s="10"/>
      <c r="L151" s="10"/>
      <c r="M151" s="10"/>
      <c r="N151" s="10"/>
      <c r="O151" s="10"/>
    </row>
    <row r="152" spans="3:15" x14ac:dyDescent="0.35">
      <c r="D152" s="10"/>
      <c r="E152" s="10"/>
      <c r="F152" s="10"/>
      <c r="G152" s="10"/>
      <c r="H152" s="10"/>
      <c r="I152" s="10"/>
      <c r="J152" s="10"/>
      <c r="K152" s="10"/>
      <c r="L152" s="10"/>
      <c r="M152" s="10"/>
      <c r="N152" s="10"/>
      <c r="O152" s="10"/>
    </row>
    <row r="153" spans="3:15" x14ac:dyDescent="0.35">
      <c r="D153" s="10"/>
      <c r="E153" s="10"/>
      <c r="F153" s="10"/>
      <c r="G153" s="10"/>
      <c r="H153" s="10"/>
      <c r="I153" s="10"/>
      <c r="J153" s="10"/>
      <c r="K153" s="10"/>
      <c r="L153" s="10"/>
      <c r="M153" s="10"/>
      <c r="N153" s="10"/>
      <c r="O153" s="10"/>
    </row>
    <row r="154" spans="3:15" x14ac:dyDescent="0.35">
      <c r="D154" s="10"/>
      <c r="E154" s="10"/>
      <c r="F154" s="10"/>
      <c r="G154" s="10"/>
      <c r="H154" s="10"/>
      <c r="I154" s="10"/>
      <c r="J154" s="10"/>
      <c r="K154" s="10"/>
      <c r="L154" s="10"/>
      <c r="M154" s="10"/>
      <c r="N154" s="10"/>
      <c r="O154" s="10"/>
    </row>
    <row r="155" spans="3:15" x14ac:dyDescent="0.35">
      <c r="D155" s="10"/>
      <c r="E155" s="10"/>
      <c r="F155" s="10"/>
      <c r="G155" s="10"/>
      <c r="H155" s="10"/>
      <c r="I155" s="10"/>
      <c r="J155" s="10"/>
      <c r="K155" s="10"/>
      <c r="L155" s="10"/>
      <c r="M155" s="10"/>
      <c r="N155" s="10"/>
      <c r="O155" s="10"/>
    </row>
  </sheetData>
  <sheetProtection algorithmName="SHA-512" hashValue="+rYG6ZMt9k+uhrbaQm8IrNSMKXlv1WAWodd+1mZzrE6myl/z5Z5Zk1JFmEA3nF/OInhYhRFT0uKX3HkS4PzQVQ==" saltValue="o0U2IatjfP0zkHH5ZhXekA==" spinCount="100000" sheet="1" objects="1" scenarios="1"/>
  <mergeCells count="126">
    <mergeCell ref="F48:G48"/>
    <mergeCell ref="F49:G49"/>
    <mergeCell ref="F50:G50"/>
    <mergeCell ref="F51:G51"/>
    <mergeCell ref="F52:G52"/>
    <mergeCell ref="F53:G53"/>
    <mergeCell ref="F54:G54"/>
    <mergeCell ref="F55:G55"/>
    <mergeCell ref="F56:G56"/>
    <mergeCell ref="F57:G57"/>
    <mergeCell ref="I26:O26"/>
    <mergeCell ref="E65:G65"/>
    <mergeCell ref="D6:I6"/>
    <mergeCell ref="D7:D8"/>
    <mergeCell ref="I27:O27"/>
    <mergeCell ref="I28:O28"/>
    <mergeCell ref="F38:G38"/>
    <mergeCell ref="F39:G39"/>
    <mergeCell ref="F40:G40"/>
    <mergeCell ref="F41:G41"/>
    <mergeCell ref="F42:G42"/>
    <mergeCell ref="F43:G43"/>
    <mergeCell ref="F44:G44"/>
    <mergeCell ref="F45:G45"/>
    <mergeCell ref="G7:G8"/>
    <mergeCell ref="E8:F8"/>
    <mergeCell ref="E38:E41"/>
    <mergeCell ref="E42:E45"/>
    <mergeCell ref="E54:E57"/>
    <mergeCell ref="E46:E53"/>
    <mergeCell ref="F46:G46"/>
    <mergeCell ref="F47:G47"/>
    <mergeCell ref="F37:G37"/>
    <mergeCell ref="E75:G75"/>
    <mergeCell ref="E76:G76"/>
    <mergeCell ref="E77:G77"/>
    <mergeCell ref="E78:G78"/>
    <mergeCell ref="E79:G79"/>
    <mergeCell ref="E66:G66"/>
    <mergeCell ref="E64:G64"/>
    <mergeCell ref="E72:G72"/>
    <mergeCell ref="E73:G73"/>
    <mergeCell ref="E74:G74"/>
    <mergeCell ref="E71:G71"/>
    <mergeCell ref="I98:O98"/>
    <mergeCell ref="I99:O99"/>
    <mergeCell ref="I100:O100"/>
    <mergeCell ref="I95:O95"/>
    <mergeCell ref="G94:O94"/>
    <mergeCell ref="I96:O96"/>
    <mergeCell ref="I97:O97"/>
    <mergeCell ref="E83:G83"/>
    <mergeCell ref="E84:G84"/>
    <mergeCell ref="E85:G85"/>
    <mergeCell ref="E86:G86"/>
    <mergeCell ref="E87:G87"/>
    <mergeCell ref="E96:F96"/>
    <mergeCell ref="E95:F95"/>
    <mergeCell ref="E97:F97"/>
    <mergeCell ref="E98:F98"/>
    <mergeCell ref="E99:F99"/>
    <mergeCell ref="E100:F100"/>
    <mergeCell ref="K114:M114"/>
    <mergeCell ref="K115:M115"/>
    <mergeCell ref="K116:M116"/>
    <mergeCell ref="K117:M117"/>
    <mergeCell ref="K105:M105"/>
    <mergeCell ref="E111:H111"/>
    <mergeCell ref="E112:H112"/>
    <mergeCell ref="E113:H113"/>
    <mergeCell ref="E114:H114"/>
    <mergeCell ref="E115:H115"/>
    <mergeCell ref="E106:H106"/>
    <mergeCell ref="E107:H107"/>
    <mergeCell ref="E108:H108"/>
    <mergeCell ref="E109:H109"/>
    <mergeCell ref="E110:H110"/>
    <mergeCell ref="E105:H105"/>
    <mergeCell ref="K113:M113"/>
    <mergeCell ref="K106:M106"/>
    <mergeCell ref="K107:M107"/>
    <mergeCell ref="K108:M108"/>
    <mergeCell ref="K109:M109"/>
    <mergeCell ref="K110:M110"/>
    <mergeCell ref="K111:M111"/>
    <mergeCell ref="K112:M112"/>
    <mergeCell ref="E123:H123"/>
    <mergeCell ref="E124:H124"/>
    <mergeCell ref="E125:H125"/>
    <mergeCell ref="K122:M122"/>
    <mergeCell ref="K123:M123"/>
    <mergeCell ref="K124:M124"/>
    <mergeCell ref="K125:M125"/>
    <mergeCell ref="E116:H116"/>
    <mergeCell ref="E117:H117"/>
    <mergeCell ref="E121:H121"/>
    <mergeCell ref="K121:M121"/>
    <mergeCell ref="E122:H122"/>
    <mergeCell ref="E143:H143"/>
    <mergeCell ref="E144:H144"/>
    <mergeCell ref="E145:H145"/>
    <mergeCell ref="E146:H146"/>
    <mergeCell ref="K143:M143"/>
    <mergeCell ref="K144:M144"/>
    <mergeCell ref="K145:M145"/>
    <mergeCell ref="K146:M146"/>
    <mergeCell ref="E136:H136"/>
    <mergeCell ref="E137:H137"/>
    <mergeCell ref="E138:H138"/>
    <mergeCell ref="K136:M136"/>
    <mergeCell ref="K137:M137"/>
    <mergeCell ref="K138:M138"/>
    <mergeCell ref="E142:H142"/>
    <mergeCell ref="K142:M142"/>
    <mergeCell ref="E130:H130"/>
    <mergeCell ref="K130:M130"/>
    <mergeCell ref="K131:M131"/>
    <mergeCell ref="K132:M132"/>
    <mergeCell ref="K133:M133"/>
    <mergeCell ref="K134:M134"/>
    <mergeCell ref="K135:M135"/>
    <mergeCell ref="E131:H131"/>
    <mergeCell ref="E132:H132"/>
    <mergeCell ref="E133:H133"/>
    <mergeCell ref="E134:H134"/>
    <mergeCell ref="E135:H135"/>
  </mergeCells>
  <dataValidations count="5">
    <dataValidation type="list" allowBlank="1" showInputMessage="1" showErrorMessage="1" sqref="H27:H28 J38:J53" xr:uid="{00000000-0002-0000-0300-000000000000}">
      <formula1>L_S_N</formula1>
    </dataValidation>
    <dataValidation type="list" allowBlank="1" showInputMessage="1" showErrorMessage="1" sqref="I27:I28" xr:uid="{00000000-0002-0000-0300-000001000000}">
      <formula1>L_ELECTR</formula1>
    </dataValidation>
    <dataValidation type="list" allowBlank="1" showInputMessage="1" showErrorMessage="1" sqref="E96:E100" xr:uid="{00000000-0002-0000-0300-000002000000}">
      <formula1>L_REFRIG</formula1>
    </dataValidation>
    <dataValidation type="list" allowBlank="1" showInputMessage="1" showErrorMessage="1" sqref="I96:I100" xr:uid="{00000000-0002-0000-0300-000003000000}">
      <formula1>L_TIPO_EQ_REFRIG</formula1>
    </dataValidation>
    <dataValidation type="list" allowBlank="1" showInputMessage="1" showErrorMessage="1" sqref="F13" xr:uid="{00000000-0002-0000-0300-000004000000}">
      <formula1>L_PROVINCIA</formula1>
    </dataValidation>
  </dataValidations>
  <hyperlinks>
    <hyperlink ref="E7" location="'1_GEN1'!A1" display="'1_GEN1'!A1" xr:uid="{00000000-0004-0000-0300-000000000000}"/>
    <hyperlink ref="F7" location="'2_TRAS'!A1" display="'2_TRAS'!A1" xr:uid="{00000000-0004-0000-0300-000001000000}"/>
    <hyperlink ref="E8:F8" location="HC_CAT!A1" display="HC_CAT!A1" xr:uid="{00000000-0004-0000-0300-000002000000}"/>
    <hyperlink ref="G7:G8" location="'3_GEN2'!A1" display="'3_GEN2'!A1" xr:uid="{00000000-0004-0000-0300-000003000000}"/>
    <hyperlink ref="H7" location="'4_SERV'!A1" display="'4_SERV'!A1" xr:uid="{00000000-0004-0000-0300-000004000000}"/>
    <hyperlink ref="I7" location="HC_SERV!A1" display="HC_SERV!A1" xr:uid="{00000000-0004-0000-0300-000005000000}"/>
    <hyperlink ref="H8" location="'5_PEçA'!A1" display="'5_PEçA'!A1" xr:uid="{00000000-0004-0000-0300-000006000000}"/>
    <hyperlink ref="I8" location="HC_PEçA!A1" display="HC_PEçA!A1" xr:uid="{00000000-0004-0000-0300-000007000000}"/>
    <hyperlink ref="D7:D8" location="INDEX!A1" display="INDEX!A1" xr:uid="{00000000-0004-0000-0300-000008000000}"/>
  </hyperlinks>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5000000}">
          <x14:formula1>
            <xm:f>TEXTOS!$B$7:$B$11</xm:f>
          </x14:formula1>
          <xm:sqref>F38:F45</xm:sqref>
        </x14:dataValidation>
        <x14:dataValidation type="list" allowBlank="1" showInputMessage="1" showErrorMessage="1" xr:uid="{00000000-0002-0000-0300-000006000000}">
          <x14:formula1>
            <xm:f>TEXTOS!$B$12:$B$15</xm:f>
          </x14:formula1>
          <xm:sqref>F54:F57</xm:sqref>
        </x14:dataValidation>
        <x14:dataValidation type="list" allowBlank="1" showInputMessage="1" showErrorMessage="1" xr:uid="{00000000-0002-0000-0300-000007000000}">
          <x14:formula1>
            <xm:f>TEXTOS!$B$2:$B$11</xm:f>
          </x14:formula1>
          <xm:sqref>F46:F53</xm:sqref>
        </x14:dataValidation>
        <x14:dataValidation type="list" allowBlank="1" showInputMessage="1" showErrorMessage="1" xr:uid="{00000000-0002-0000-0300-000008000000}">
          <x14:formula1>
            <xm:f>INDIRECT(ESTIMACIONES!H88)</xm:f>
          </x14:formula1>
          <xm:sqref>K143:K146</xm:sqref>
        </x14:dataValidation>
        <x14:dataValidation type="list" allowBlank="1" showInputMessage="1" showErrorMessage="1" xr:uid="{00000000-0002-0000-0300-000009000000}">
          <x14:formula1>
            <xm:f>INDIRECT(ESTIMACIONES!H80)</xm:f>
          </x14:formula1>
          <xm:sqref>K131:K138</xm:sqref>
        </x14:dataValidation>
        <x14:dataValidation type="list" allowBlank="1" showInputMessage="1" showErrorMessage="1" xr:uid="{00000000-0002-0000-0300-00000A000000}">
          <x14:formula1>
            <xm:f>INDIRECT(ESTIMACIONES!H76)</xm:f>
          </x14:formula1>
          <xm:sqref>K122:K125</xm:sqref>
        </x14:dataValidation>
        <x14:dataValidation type="list" allowBlank="1" showInputMessage="1" showErrorMessage="1" xr:uid="{00000000-0002-0000-0300-00000B000000}">
          <x14:formula1>
            <xm:f>INDIRECT(ESTIMACIONES!H64)</xm:f>
          </x14:formula1>
          <xm:sqref>K106:K117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66"/>
  <sheetViews>
    <sheetView showGridLines="0" topLeftCell="B2" workbookViewId="0">
      <selection activeCell="L3" sqref="L3"/>
    </sheetView>
  </sheetViews>
  <sheetFormatPr defaultColWidth="11.453125" defaultRowHeight="14.5" x14ac:dyDescent="0.35"/>
  <cols>
    <col min="1" max="1" width="2.7265625" style="3" hidden="1" customWidth="1"/>
    <col min="2" max="3" width="2.7265625" style="1" customWidth="1"/>
    <col min="4" max="15" width="12.7265625" style="1" customWidth="1"/>
    <col min="16" max="16" width="2.7265625" style="1" customWidth="1"/>
    <col min="17" max="16384" width="11.453125" style="1"/>
  </cols>
  <sheetData>
    <row r="1" spans="1:16" hidden="1" x14ac:dyDescent="0.35">
      <c r="A1" s="72" t="str">
        <f ca="1">MID(CELL("nombrearchivo",A1),FIND("]",CELL("nombrearchivo",A1))+1,LEN(CELL("nombrearchivo",A1))-FIND("]",CELL("nombrearchivo",A1)))</f>
        <v>2_TRAS</v>
      </c>
    </row>
    <row r="3" spans="1:16" ht="23.5" x14ac:dyDescent="0.35">
      <c r="C3" s="59"/>
      <c r="D3" s="97" t="str">
        <f>TEXTOS!A24</f>
        <v>EINA DE PETJADA DE CARBONI PER A CATs</v>
      </c>
      <c r="E3" s="59"/>
      <c r="F3" s="59"/>
      <c r="G3" s="59"/>
      <c r="H3" s="59"/>
      <c r="I3" s="59"/>
      <c r="J3" s="59"/>
      <c r="K3" s="59"/>
      <c r="L3" s="59" t="s">
        <v>1082</v>
      </c>
      <c r="M3" s="59"/>
      <c r="N3" s="59"/>
      <c r="O3" s="59"/>
      <c r="P3" s="59"/>
    </row>
    <row r="4" spans="1:16" ht="18.5" x14ac:dyDescent="0.35">
      <c r="C4" s="59"/>
      <c r="D4" s="64" t="str">
        <f>TEXTOS!BJ3</f>
        <v>1. General1</v>
      </c>
      <c r="E4" s="59"/>
      <c r="F4" s="64" t="str">
        <f>VLOOKUP(D4,T_MENU,2,0)</f>
        <v>Introducció de dades generals</v>
      </c>
      <c r="G4" s="59"/>
      <c r="H4" s="59"/>
      <c r="I4" s="59"/>
      <c r="J4" s="65" t="str">
        <f>TEXTOS!A25</f>
        <v>Complimentar per a:</v>
      </c>
      <c r="K4" s="59"/>
      <c r="L4" s="59"/>
      <c r="M4" s="59" t="s">
        <v>1083</v>
      </c>
      <c r="N4" s="59"/>
      <c r="O4" s="59"/>
      <c r="P4" s="59"/>
    </row>
    <row r="5" spans="1:16" ht="5.15" customHeight="1" x14ac:dyDescent="0.35">
      <c r="C5" s="59"/>
      <c r="D5" s="59"/>
      <c r="E5" s="59"/>
      <c r="F5" s="59"/>
      <c r="G5" s="59"/>
      <c r="H5" s="59"/>
      <c r="I5" s="59"/>
      <c r="J5" s="93"/>
      <c r="K5" s="59"/>
      <c r="L5" s="59"/>
      <c r="M5" s="59"/>
      <c r="N5" s="59"/>
      <c r="O5" s="59"/>
      <c r="P5" s="59"/>
    </row>
    <row r="6" spans="1:16" ht="15" customHeight="1" x14ac:dyDescent="0.35">
      <c r="C6" s="59"/>
      <c r="D6" s="141" t="str">
        <f>TEXTOS!$A$26</f>
        <v>ESTRUCTURA DE PESTANYES</v>
      </c>
      <c r="E6" s="141"/>
      <c r="F6" s="141"/>
      <c r="G6" s="141"/>
      <c r="H6" s="141"/>
      <c r="I6" s="141"/>
      <c r="J6" s="94" t="str">
        <f>TEXTOS!BJ8</f>
        <v>HC CAT</v>
      </c>
      <c r="K6" s="59"/>
      <c r="L6" s="59"/>
      <c r="M6" s="59"/>
      <c r="N6" s="59"/>
      <c r="O6" s="59"/>
      <c r="P6" s="59"/>
    </row>
    <row r="7" spans="1:16" x14ac:dyDescent="0.35">
      <c r="C7" s="59"/>
      <c r="D7" s="143" t="str">
        <f>TEXTOS!$BJ$2</f>
        <v>Índex</v>
      </c>
      <c r="E7" s="68" t="str">
        <f>TEXTOS!$BJ$3</f>
        <v>1. General1</v>
      </c>
      <c r="F7" s="67" t="str">
        <f>TEXTOS!$BJ$4</f>
        <v>2. Transport</v>
      </c>
      <c r="G7" s="143" t="str">
        <f>TEXTOS!$BJ$5</f>
        <v>3. General2</v>
      </c>
      <c r="H7" s="68" t="str">
        <f>TEXTOS!$BJ$6</f>
        <v>4. Servei</v>
      </c>
      <c r="I7" s="68" t="str">
        <f>TEXTOS!$BJ$9</f>
        <v>HC SERVEI</v>
      </c>
      <c r="J7" s="94" t="str">
        <f>TEXTOS!BJ9</f>
        <v>HC SERVEI</v>
      </c>
      <c r="K7" s="59"/>
      <c r="L7" s="59"/>
      <c r="M7" s="59"/>
      <c r="N7" s="59"/>
      <c r="O7" s="59"/>
      <c r="P7" s="59"/>
    </row>
    <row r="8" spans="1:16" x14ac:dyDescent="0.35">
      <c r="C8" s="59"/>
      <c r="D8" s="143"/>
      <c r="E8" s="143" t="str">
        <f>TEXTOS!$BJ$8</f>
        <v>HC CAT</v>
      </c>
      <c r="F8" s="143"/>
      <c r="G8" s="143"/>
      <c r="H8" s="89" t="str">
        <f>TEXTOS!$BJ$7</f>
        <v>5. Peça</v>
      </c>
      <c r="I8" s="89" t="str">
        <f>TEXTOS!$BJ$10</f>
        <v>HC PEÇA</v>
      </c>
      <c r="J8" s="94" t="str">
        <f>TEXTOS!BJ10</f>
        <v>HC PEÇA</v>
      </c>
      <c r="K8" s="59"/>
      <c r="L8" s="59"/>
      <c r="M8" s="59"/>
      <c r="N8" s="59"/>
      <c r="O8" s="59"/>
      <c r="P8" s="59"/>
    </row>
    <row r="9" spans="1:16" x14ac:dyDescent="0.35">
      <c r="C9" s="59"/>
      <c r="D9" s="59"/>
      <c r="E9" s="59"/>
      <c r="F9" s="59"/>
      <c r="G9" s="59"/>
      <c r="H9" s="59"/>
      <c r="I9" s="59"/>
      <c r="J9" s="59"/>
      <c r="K9" s="59"/>
      <c r="L9" s="59"/>
      <c r="M9" s="59"/>
      <c r="N9" s="59"/>
      <c r="O9" s="59"/>
      <c r="P9" s="59"/>
    </row>
    <row r="11" spans="1:16" x14ac:dyDescent="0.35">
      <c r="C11" s="1">
        <v>1</v>
      </c>
      <c r="D11" s="10" t="str">
        <f>TEXTOS!D12</f>
        <v>Transport de vehicles</v>
      </c>
      <c r="E11" s="10"/>
      <c r="F11" s="10"/>
      <c r="G11" s="10"/>
      <c r="H11" s="10"/>
      <c r="I11" s="10"/>
      <c r="J11" s="10"/>
      <c r="K11" s="10"/>
      <c r="L11" s="10"/>
      <c r="M11" s="10"/>
      <c r="N11" s="10"/>
      <c r="O11" s="10"/>
    </row>
    <row r="12" spans="1:16" x14ac:dyDescent="0.35">
      <c r="D12" s="10" t="s">
        <v>816</v>
      </c>
      <c r="E12" s="10"/>
      <c r="F12" s="10"/>
      <c r="G12" s="10"/>
      <c r="H12" s="10"/>
      <c r="I12" s="10"/>
      <c r="J12" s="10"/>
      <c r="K12" s="10"/>
      <c r="L12" s="10"/>
      <c r="M12" s="10"/>
      <c r="N12" s="10"/>
      <c r="O12" s="10"/>
    </row>
    <row r="13" spans="1:16" x14ac:dyDescent="0.35">
      <c r="D13" s="10"/>
      <c r="E13" s="10"/>
      <c r="F13" s="10"/>
      <c r="G13" s="10"/>
      <c r="H13" s="10"/>
      <c r="I13" s="10"/>
      <c r="J13" s="10"/>
      <c r="K13" s="10"/>
      <c r="L13" s="10"/>
      <c r="M13" s="10"/>
      <c r="N13" s="10"/>
      <c r="O13" s="10"/>
    </row>
    <row r="14" spans="1:16" x14ac:dyDescent="0.35">
      <c r="D14" s="10"/>
      <c r="E14" s="10" t="s">
        <v>817</v>
      </c>
      <c r="F14" s="10"/>
      <c r="G14" s="10"/>
      <c r="H14" s="10"/>
      <c r="I14" s="10"/>
      <c r="J14" s="10"/>
      <c r="K14" s="10"/>
      <c r="L14" s="10"/>
      <c r="M14" s="10"/>
      <c r="N14" s="10"/>
      <c r="O14" s="10"/>
    </row>
    <row r="15" spans="1:16" x14ac:dyDescent="0.35">
      <c r="D15" s="10"/>
      <c r="E15" s="10"/>
      <c r="F15" s="10"/>
      <c r="G15" s="10"/>
      <c r="H15" s="10"/>
      <c r="I15" s="10"/>
      <c r="J15" s="10"/>
      <c r="K15" s="10"/>
      <c r="L15" s="10"/>
      <c r="M15" s="10"/>
      <c r="N15" s="10"/>
      <c r="O15" s="10"/>
    </row>
    <row r="16" spans="1:16" x14ac:dyDescent="0.35">
      <c r="D16" s="10"/>
      <c r="E16" s="10"/>
      <c r="F16" s="128" t="s">
        <v>755</v>
      </c>
      <c r="G16" s="128" t="s">
        <v>756</v>
      </c>
      <c r="H16" s="128" t="s">
        <v>757</v>
      </c>
      <c r="I16" s="10"/>
      <c r="J16" s="10"/>
      <c r="K16" s="10"/>
      <c r="L16" s="10"/>
      <c r="M16" s="10"/>
      <c r="N16" s="10"/>
      <c r="O16" s="10"/>
    </row>
    <row r="17" spans="4:15" x14ac:dyDescent="0.35">
      <c r="D17" s="10"/>
      <c r="E17" s="10"/>
      <c r="F17" s="111" t="str">
        <f>TEXTOS!AP2</f>
        <v>VFU</v>
      </c>
      <c r="G17" s="116"/>
      <c r="H17" s="111" t="s">
        <v>301</v>
      </c>
      <c r="I17" s="10"/>
      <c r="J17" s="10"/>
      <c r="K17" s="10"/>
      <c r="L17" s="10"/>
      <c r="M17" s="10"/>
      <c r="N17" s="10"/>
      <c r="O17" s="10"/>
    </row>
    <row r="18" spans="4:15" x14ac:dyDescent="0.35">
      <c r="D18" s="10"/>
      <c r="E18" s="10"/>
      <c r="F18" s="111" t="str">
        <f>TEXTOS!AP3</f>
        <v>VFUI</v>
      </c>
      <c r="G18" s="116"/>
      <c r="H18" s="111" t="s">
        <v>301</v>
      </c>
      <c r="I18" s="10"/>
      <c r="J18" s="10"/>
      <c r="K18" s="10"/>
      <c r="L18" s="10"/>
      <c r="M18" s="10"/>
      <c r="N18" s="10"/>
      <c r="O18" s="10"/>
    </row>
    <row r="19" spans="4:15" x14ac:dyDescent="0.35">
      <c r="D19" s="10"/>
      <c r="E19" s="10"/>
      <c r="F19" s="111" t="str">
        <f>TEXTOS!AP4</f>
        <v>MFU</v>
      </c>
      <c r="G19" s="116"/>
      <c r="H19" s="111" t="s">
        <v>301</v>
      </c>
      <c r="I19" s="10"/>
      <c r="J19" s="10"/>
      <c r="K19" s="10"/>
      <c r="L19" s="10"/>
      <c r="M19" s="10"/>
      <c r="N19" s="10"/>
      <c r="O19" s="10"/>
    </row>
    <row r="20" spans="4:15" x14ac:dyDescent="0.35">
      <c r="D20" s="10"/>
      <c r="E20" s="10"/>
      <c r="F20" s="10"/>
      <c r="G20" s="10"/>
      <c r="H20" s="10"/>
      <c r="I20" s="10"/>
      <c r="J20" s="10"/>
      <c r="K20" s="10"/>
      <c r="L20" s="10"/>
      <c r="M20" s="10"/>
      <c r="N20" s="10"/>
      <c r="O20" s="10"/>
    </row>
    <row r="21" spans="4:15" x14ac:dyDescent="0.35">
      <c r="D21" s="10"/>
      <c r="E21" s="10" t="s">
        <v>818</v>
      </c>
      <c r="F21" s="10"/>
      <c r="G21" s="10"/>
      <c r="H21" s="10"/>
      <c r="I21" s="10"/>
      <c r="J21" s="10"/>
      <c r="K21" s="10"/>
      <c r="L21" s="10"/>
      <c r="M21" s="10"/>
      <c r="N21" s="10"/>
      <c r="O21" s="10"/>
    </row>
    <row r="22" spans="4:15" x14ac:dyDescent="0.35">
      <c r="D22" s="10"/>
      <c r="E22" s="10"/>
      <c r="F22" s="10"/>
      <c r="G22" s="10"/>
      <c r="H22" s="10"/>
      <c r="I22" s="10"/>
      <c r="J22" s="10"/>
      <c r="K22" s="10"/>
      <c r="L22" s="10"/>
      <c r="M22" s="10"/>
      <c r="N22" s="10"/>
      <c r="O22" s="10"/>
    </row>
    <row r="23" spans="4:15" x14ac:dyDescent="0.35">
      <c r="D23" s="10"/>
      <c r="E23" s="10"/>
      <c r="F23" s="128" t="s">
        <v>755</v>
      </c>
      <c r="G23" s="128" t="s">
        <v>756</v>
      </c>
      <c r="H23" s="128" t="s">
        <v>757</v>
      </c>
      <c r="I23" s="10"/>
      <c r="J23" s="10"/>
      <c r="K23" s="10"/>
      <c r="L23" s="10"/>
      <c r="M23" s="10"/>
      <c r="N23" s="10"/>
      <c r="O23" s="10"/>
    </row>
    <row r="24" spans="4:15" x14ac:dyDescent="0.35">
      <c r="D24" s="10"/>
      <c r="E24" s="10"/>
      <c r="F24" s="111" t="str">
        <f>TEXTOS!AP2</f>
        <v>VFU</v>
      </c>
      <c r="G24" s="116"/>
      <c r="H24" s="111" t="s">
        <v>301</v>
      </c>
      <c r="I24" s="10"/>
      <c r="J24" s="10"/>
      <c r="K24" s="10"/>
      <c r="L24" s="10"/>
      <c r="M24" s="10"/>
      <c r="N24" s="10"/>
      <c r="O24" s="10"/>
    </row>
    <row r="25" spans="4:15" x14ac:dyDescent="0.35">
      <c r="D25" s="10"/>
      <c r="E25" s="10"/>
      <c r="F25" s="111" t="str">
        <f>TEXTOS!AP3</f>
        <v>VFUI</v>
      </c>
      <c r="G25" s="116"/>
      <c r="H25" s="111" t="s">
        <v>301</v>
      </c>
      <c r="I25" s="10"/>
      <c r="J25" s="10"/>
      <c r="K25" s="10"/>
      <c r="L25" s="10"/>
      <c r="M25" s="10"/>
      <c r="N25" s="10"/>
      <c r="O25" s="10"/>
    </row>
    <row r="26" spans="4:15" x14ac:dyDescent="0.35">
      <c r="D26" s="10"/>
      <c r="E26" s="10"/>
      <c r="F26" s="111" t="str">
        <f>TEXTOS!AP4</f>
        <v>MFU</v>
      </c>
      <c r="G26" s="116"/>
      <c r="H26" s="111" t="s">
        <v>301</v>
      </c>
      <c r="I26" s="10"/>
      <c r="J26" s="10"/>
      <c r="K26" s="10"/>
      <c r="L26" s="10"/>
      <c r="M26" s="10"/>
      <c r="N26" s="10"/>
      <c r="O26" s="10"/>
    </row>
    <row r="27" spans="4:15" x14ac:dyDescent="0.35">
      <c r="D27" s="10"/>
      <c r="E27" s="10"/>
      <c r="F27" s="10"/>
      <c r="G27" s="10"/>
      <c r="H27" s="10"/>
      <c r="I27" s="10"/>
      <c r="J27" s="10"/>
      <c r="K27" s="10"/>
      <c r="L27" s="10"/>
      <c r="M27" s="10"/>
      <c r="N27" s="10"/>
      <c r="O27" s="10"/>
    </row>
    <row r="28" spans="4:15" x14ac:dyDescent="0.35">
      <c r="D28" s="10"/>
      <c r="E28" s="10" t="s">
        <v>819</v>
      </c>
      <c r="F28" s="10"/>
      <c r="G28" s="10"/>
      <c r="H28" s="10"/>
      <c r="I28" s="10"/>
      <c r="J28" s="10"/>
      <c r="K28" s="10"/>
      <c r="L28" s="10"/>
      <c r="M28" s="10"/>
      <c r="N28" s="10"/>
      <c r="O28" s="10"/>
    </row>
    <row r="29" spans="4:15" x14ac:dyDescent="0.35">
      <c r="D29" s="10"/>
      <c r="E29" s="10"/>
      <c r="F29" s="10"/>
      <c r="G29" s="10"/>
      <c r="H29" s="10"/>
      <c r="I29" s="10"/>
      <c r="J29" s="10"/>
      <c r="K29" s="10"/>
      <c r="L29" s="10"/>
      <c r="M29" s="10"/>
      <c r="N29" s="10"/>
      <c r="O29" s="10"/>
    </row>
    <row r="30" spans="4:15" x14ac:dyDescent="0.35">
      <c r="D30" s="10"/>
      <c r="E30" s="10"/>
      <c r="F30" s="128" t="s">
        <v>820</v>
      </c>
      <c r="G30" s="128" t="s">
        <v>756</v>
      </c>
      <c r="H30" s="128" t="s">
        <v>757</v>
      </c>
      <c r="I30" s="10"/>
      <c r="J30" s="10"/>
      <c r="K30" s="10"/>
      <c r="L30" s="10"/>
      <c r="M30" s="10"/>
      <c r="N30" s="10"/>
      <c r="O30" s="10"/>
    </row>
    <row r="31" spans="4:15" x14ac:dyDescent="0.35">
      <c r="D31" s="10"/>
      <c r="E31" s="10"/>
      <c r="F31" s="111" t="str">
        <f>TEXTOS!AP2</f>
        <v>VFU</v>
      </c>
      <c r="G31" s="116"/>
      <c r="H31" s="111" t="s">
        <v>301</v>
      </c>
      <c r="I31" s="10"/>
      <c r="J31" s="10"/>
      <c r="K31" s="10"/>
      <c r="L31" s="10"/>
      <c r="M31" s="10"/>
      <c r="N31" s="10"/>
      <c r="O31" s="10"/>
    </row>
    <row r="32" spans="4:15" x14ac:dyDescent="0.35">
      <c r="D32" s="10"/>
      <c r="E32" s="10"/>
      <c r="F32" s="111" t="str">
        <f>TEXTOS!AP3</f>
        <v>VFUI</v>
      </c>
      <c r="G32" s="116"/>
      <c r="H32" s="111" t="s">
        <v>301</v>
      </c>
      <c r="I32" s="10"/>
      <c r="J32" s="10"/>
      <c r="K32" s="10"/>
      <c r="L32" s="10"/>
      <c r="M32" s="10"/>
      <c r="N32" s="10"/>
      <c r="O32" s="10"/>
    </row>
    <row r="33" spans="1:15" x14ac:dyDescent="0.35">
      <c r="D33" s="10"/>
      <c r="E33" s="10"/>
      <c r="F33" s="111" t="str">
        <f>TEXTOS!AP4</f>
        <v>MFU</v>
      </c>
      <c r="G33" s="116"/>
      <c r="H33" s="111" t="s">
        <v>301</v>
      </c>
      <c r="I33" s="10"/>
      <c r="J33" s="10"/>
      <c r="K33" s="10"/>
      <c r="L33" s="10"/>
      <c r="M33" s="10"/>
      <c r="N33" s="10"/>
      <c r="O33" s="10"/>
    </row>
    <row r="34" spans="1:15" x14ac:dyDescent="0.35">
      <c r="D34" s="10"/>
      <c r="E34" s="10"/>
      <c r="F34" s="10"/>
      <c r="G34" s="10"/>
      <c r="H34" s="10"/>
      <c r="I34" s="10"/>
      <c r="J34" s="10"/>
      <c r="K34" s="10"/>
      <c r="L34" s="10"/>
      <c r="M34" s="10"/>
      <c r="N34" s="10"/>
      <c r="O34" s="10"/>
    </row>
    <row r="35" spans="1:15" x14ac:dyDescent="0.35">
      <c r="C35" s="1">
        <v>2</v>
      </c>
      <c r="D35" s="10" t="str">
        <f>TEXTOS!$D$13</f>
        <v>Transport de consumibles i materials auxiliars</v>
      </c>
      <c r="E35" s="10"/>
      <c r="F35" s="10"/>
      <c r="G35" s="10"/>
      <c r="H35" s="10"/>
      <c r="I35" s="10"/>
      <c r="J35" s="10"/>
      <c r="K35" s="10"/>
      <c r="L35" s="10"/>
      <c r="M35" s="10"/>
      <c r="N35" s="10"/>
      <c r="O35" s="10"/>
    </row>
    <row r="36" spans="1:15" x14ac:dyDescent="0.35">
      <c r="D36" s="10" t="s">
        <v>821</v>
      </c>
      <c r="E36" s="10"/>
      <c r="F36" s="10"/>
      <c r="G36" s="10"/>
      <c r="H36" s="10"/>
      <c r="I36" s="10"/>
      <c r="J36" s="10"/>
      <c r="K36" s="10"/>
      <c r="L36" s="10"/>
      <c r="M36" s="10"/>
      <c r="N36" s="10"/>
      <c r="O36" s="10"/>
    </row>
    <row r="37" spans="1:15" x14ac:dyDescent="0.35">
      <c r="D37" s="10"/>
      <c r="E37" s="10"/>
      <c r="F37" s="10"/>
      <c r="G37" s="10"/>
      <c r="H37" s="10"/>
      <c r="I37" s="10"/>
      <c r="J37" s="10"/>
      <c r="K37" s="10"/>
      <c r="L37" s="10"/>
      <c r="M37" s="10"/>
      <c r="N37" s="10"/>
      <c r="O37" s="10"/>
    </row>
    <row r="38" spans="1:15" x14ac:dyDescent="0.35">
      <c r="D38" s="10"/>
      <c r="E38" s="144" t="s">
        <v>776</v>
      </c>
      <c r="F38" s="144"/>
      <c r="G38" s="144"/>
      <c r="H38" s="128" t="s">
        <v>756</v>
      </c>
      <c r="I38" s="128" t="s">
        <v>757</v>
      </c>
      <c r="J38" s="158" t="s">
        <v>822</v>
      </c>
      <c r="K38" s="158"/>
      <c r="L38" s="158"/>
      <c r="M38" s="129" t="s">
        <v>1051</v>
      </c>
      <c r="N38" s="144" t="s">
        <v>823</v>
      </c>
      <c r="O38" s="144"/>
    </row>
    <row r="39" spans="1:15" x14ac:dyDescent="0.35">
      <c r="A39" s="3">
        <f>CALC_HAC!K326</f>
        <v>0</v>
      </c>
      <c r="D39" s="10"/>
      <c r="E39" s="146" t="str">
        <f>CALC_HAC!G326</f>
        <v>Paper</v>
      </c>
      <c r="F39" s="146"/>
      <c r="G39" s="146"/>
      <c r="H39" s="120">
        <f>'1_GEN1'!H72</f>
        <v>0</v>
      </c>
      <c r="I39" s="111" t="str">
        <f>'1_GEN1'!I72</f>
        <v>kg</v>
      </c>
      <c r="J39" s="147"/>
      <c r="K39" s="147"/>
      <c r="L39" s="147"/>
      <c r="M39" s="116"/>
      <c r="N39" s="145"/>
      <c r="O39" s="145"/>
    </row>
    <row r="40" spans="1:15" x14ac:dyDescent="0.35">
      <c r="A40" s="3">
        <f>CALC_HAC!K327</f>
        <v>0</v>
      </c>
      <c r="D40" s="10"/>
      <c r="E40" s="146" t="str">
        <f>CALC_HAC!G327</f>
        <v>Cartutxos de tinta o tòner</v>
      </c>
      <c r="F40" s="146"/>
      <c r="G40" s="146"/>
      <c r="H40" s="120">
        <f>'1_GEN1'!H73</f>
        <v>0</v>
      </c>
      <c r="I40" s="111" t="str">
        <f>'1_GEN1'!I73</f>
        <v>ud</v>
      </c>
      <c r="J40" s="147"/>
      <c r="K40" s="147"/>
      <c r="L40" s="147"/>
      <c r="M40" s="116"/>
      <c r="N40" s="145"/>
      <c r="O40" s="145"/>
    </row>
    <row r="41" spans="1:15" x14ac:dyDescent="0.35">
      <c r="A41" s="3">
        <f>CALC_HAC!K328</f>
        <v>0</v>
      </c>
      <c r="D41" s="10"/>
      <c r="E41" s="146" t="str">
        <f>CALC_HAC!G328</f>
        <v>Oli (per a màquines)</v>
      </c>
      <c r="F41" s="146"/>
      <c r="G41" s="146"/>
      <c r="H41" s="120">
        <f>'1_GEN1'!H74</f>
        <v>0</v>
      </c>
      <c r="I41" s="111" t="str">
        <f>'1_GEN1'!I74</f>
        <v>l</v>
      </c>
      <c r="J41" s="147"/>
      <c r="K41" s="147"/>
      <c r="L41" s="147"/>
      <c r="M41" s="116"/>
      <c r="N41" s="145"/>
      <c r="O41" s="145"/>
    </row>
    <row r="42" spans="1:15" x14ac:dyDescent="0.35">
      <c r="A42" s="3">
        <f>CALC_HAC!K329</f>
        <v>0</v>
      </c>
      <c r="D42" s="10"/>
      <c r="E42" s="146" t="str">
        <f>CALC_HAC!G329</f>
        <v>Oxigen (per a oxitall)</v>
      </c>
      <c r="F42" s="146"/>
      <c r="G42" s="146"/>
      <c r="H42" s="120">
        <f>'1_GEN1'!H75</f>
        <v>0</v>
      </c>
      <c r="I42" s="111" t="str">
        <f>'1_GEN1'!I75</f>
        <v>kg</v>
      </c>
      <c r="J42" s="147"/>
      <c r="K42" s="147"/>
      <c r="L42" s="147"/>
      <c r="M42" s="116"/>
      <c r="N42" s="145"/>
      <c r="O42" s="145"/>
    </row>
    <row r="43" spans="1:15" x14ac:dyDescent="0.35">
      <c r="A43" s="3">
        <f>CALC_HAC!K330</f>
        <v>0</v>
      </c>
      <c r="D43" s="10"/>
      <c r="E43" s="146" t="str">
        <f>CALC_HAC!G330</f>
        <v>Acetilè (per a oxitall)</v>
      </c>
      <c r="F43" s="146"/>
      <c r="G43" s="146"/>
      <c r="H43" s="120">
        <f>'1_GEN1'!H76</f>
        <v>0</v>
      </c>
      <c r="I43" s="111" t="str">
        <f>'1_GEN1'!I76</f>
        <v>kg</v>
      </c>
      <c r="J43" s="147"/>
      <c r="K43" s="147"/>
      <c r="L43" s="147"/>
      <c r="M43" s="116"/>
      <c r="N43" s="145"/>
      <c r="O43" s="145"/>
    </row>
    <row r="44" spans="1:15" x14ac:dyDescent="0.35">
      <c r="A44" s="3">
        <f>CALC_HAC!K331</f>
        <v>0</v>
      </c>
      <c r="D44" s="10"/>
      <c r="E44" s="146" t="str">
        <f>CALC_HAC!G331</f>
        <v>Dissolvents</v>
      </c>
      <c r="F44" s="146"/>
      <c r="G44" s="146"/>
      <c r="H44" s="120">
        <f>'1_GEN1'!H77</f>
        <v>0</v>
      </c>
      <c r="I44" s="111" t="str">
        <f>'1_GEN1'!I77</f>
        <v>kg</v>
      </c>
      <c r="J44" s="147"/>
      <c r="K44" s="147"/>
      <c r="L44" s="147"/>
      <c r="M44" s="116"/>
      <c r="N44" s="145"/>
      <c r="O44" s="145"/>
    </row>
    <row r="45" spans="1:15" x14ac:dyDescent="0.35">
      <c r="A45" s="3">
        <f>CALC_HAC!K332</f>
        <v>0</v>
      </c>
      <c r="D45" s="10"/>
      <c r="E45" s="146" t="str">
        <f>CALC_HAC!G332</f>
        <v>Draps</v>
      </c>
      <c r="F45" s="146"/>
      <c r="G45" s="146"/>
      <c r="H45" s="120">
        <f>'1_GEN1'!H78</f>
        <v>0</v>
      </c>
      <c r="I45" s="111" t="str">
        <f>'1_GEN1'!I78</f>
        <v>kg</v>
      </c>
      <c r="J45" s="147"/>
      <c r="K45" s="147"/>
      <c r="L45" s="147"/>
      <c r="M45" s="116"/>
      <c r="N45" s="148"/>
      <c r="O45" s="149"/>
    </row>
    <row r="46" spans="1:15" x14ac:dyDescent="0.35">
      <c r="A46" s="3">
        <f>CALC_HAC!K333</f>
        <v>0</v>
      </c>
      <c r="D46" s="10"/>
      <c r="E46" s="146" t="str">
        <f>CALC_HAC!G333</f>
        <v>Sepiolita</v>
      </c>
      <c r="F46" s="146"/>
      <c r="G46" s="146"/>
      <c r="H46" s="120">
        <f>'1_GEN1'!H79</f>
        <v>0</v>
      </c>
      <c r="I46" s="111" t="str">
        <f>'1_GEN1'!I79</f>
        <v>kg</v>
      </c>
      <c r="J46" s="147"/>
      <c r="K46" s="147"/>
      <c r="L46" s="147"/>
      <c r="M46" s="116"/>
      <c r="N46" s="148"/>
      <c r="O46" s="149"/>
    </row>
    <row r="47" spans="1:15" x14ac:dyDescent="0.35">
      <c r="A47" s="3">
        <f>CALC_HAC!K334</f>
        <v>0</v>
      </c>
      <c r="D47" s="10"/>
      <c r="E47" s="146" t="str">
        <f>CALC_HAC!G334</f>
        <v>Consumible 0</v>
      </c>
      <c r="F47" s="146"/>
      <c r="G47" s="146"/>
      <c r="H47" s="120">
        <f>'1_GEN1'!H84</f>
        <v>0</v>
      </c>
      <c r="I47" s="111" t="str">
        <f>'1_GEN1'!J122</f>
        <v>kg</v>
      </c>
      <c r="J47" s="147"/>
      <c r="K47" s="147"/>
      <c r="L47" s="147"/>
      <c r="M47" s="116"/>
      <c r="N47" s="145"/>
      <c r="O47" s="145"/>
    </row>
    <row r="48" spans="1:15" x14ac:dyDescent="0.35">
      <c r="A48" s="3">
        <f>CALC_HAC!K335</f>
        <v>0</v>
      </c>
      <c r="D48" s="10"/>
      <c r="E48" s="146" t="str">
        <f>CALC_HAC!G335</f>
        <v>Consumible 0</v>
      </c>
      <c r="F48" s="146"/>
      <c r="G48" s="146"/>
      <c r="H48" s="120">
        <f>'1_GEN1'!H85</f>
        <v>0</v>
      </c>
      <c r="I48" s="111" t="str">
        <f>'1_GEN1'!J123</f>
        <v>kg</v>
      </c>
      <c r="J48" s="147"/>
      <c r="K48" s="147"/>
      <c r="L48" s="147"/>
      <c r="M48" s="116"/>
      <c r="N48" s="148"/>
      <c r="O48" s="149"/>
    </row>
    <row r="49" spans="1:15" x14ac:dyDescent="0.35">
      <c r="A49" s="3">
        <f>CALC_HAC!K336</f>
        <v>0</v>
      </c>
      <c r="D49" s="10"/>
      <c r="E49" s="146" t="str">
        <f>CALC_HAC!G336</f>
        <v>Consumible 0</v>
      </c>
      <c r="F49" s="146"/>
      <c r="G49" s="146"/>
      <c r="H49" s="120">
        <f>'1_GEN1'!H86</f>
        <v>0</v>
      </c>
      <c r="I49" s="111" t="str">
        <f>'1_GEN1'!J124</f>
        <v>kg</v>
      </c>
      <c r="J49" s="147"/>
      <c r="K49" s="147"/>
      <c r="L49" s="147"/>
      <c r="M49" s="116"/>
      <c r="N49" s="145"/>
      <c r="O49" s="145"/>
    </row>
    <row r="50" spans="1:15" x14ac:dyDescent="0.35">
      <c r="A50" s="3">
        <f>CALC_HAC!K337</f>
        <v>0</v>
      </c>
      <c r="D50" s="10"/>
      <c r="E50" s="146" t="str">
        <f>CALC_HAC!G337</f>
        <v>Consumible 0</v>
      </c>
      <c r="F50" s="146"/>
      <c r="G50" s="146"/>
      <c r="H50" s="120">
        <f>'1_GEN1'!H87</f>
        <v>0</v>
      </c>
      <c r="I50" s="111" t="str">
        <f>'1_GEN1'!J125</f>
        <v>kg</v>
      </c>
      <c r="J50" s="147"/>
      <c r="K50" s="147"/>
      <c r="L50" s="147"/>
      <c r="M50" s="116"/>
      <c r="N50" s="145"/>
      <c r="O50" s="145"/>
    </row>
    <row r="51" spans="1:15" x14ac:dyDescent="0.35">
      <c r="D51" s="10"/>
      <c r="E51" s="10"/>
      <c r="F51" s="10"/>
      <c r="G51" s="10"/>
      <c r="H51" s="10"/>
      <c r="I51" s="10"/>
      <c r="J51" s="10"/>
      <c r="K51" s="10"/>
      <c r="L51" s="10"/>
      <c r="M51" s="10"/>
      <c r="N51" s="10"/>
      <c r="O51" s="10"/>
    </row>
    <row r="52" spans="1:15" x14ac:dyDescent="0.35">
      <c r="D52" s="10"/>
      <c r="E52" s="130" t="s">
        <v>1052</v>
      </c>
      <c r="F52" s="10"/>
      <c r="G52" s="10"/>
      <c r="H52" s="10"/>
      <c r="I52" s="10"/>
      <c r="J52" s="10"/>
      <c r="K52" s="10"/>
      <c r="L52" s="10"/>
      <c r="M52" s="10"/>
      <c r="N52" s="10"/>
      <c r="O52" s="10"/>
    </row>
    <row r="53" spans="1:15" x14ac:dyDescent="0.35">
      <c r="D53" s="10"/>
      <c r="E53" s="10"/>
      <c r="F53" s="10"/>
      <c r="G53" s="10"/>
      <c r="H53" s="10"/>
      <c r="I53" s="10"/>
      <c r="J53" s="10"/>
      <c r="K53" s="10"/>
      <c r="L53" s="10"/>
      <c r="M53" s="10"/>
      <c r="N53" s="10"/>
      <c r="O53" s="10"/>
    </row>
    <row r="54" spans="1:15" x14ac:dyDescent="0.35">
      <c r="C54" s="1">
        <v>3</v>
      </c>
      <c r="D54" s="10" t="str">
        <f>TEXTOS!$D$14</f>
        <v>Transport d'energia</v>
      </c>
      <c r="E54" s="10"/>
      <c r="F54" s="10"/>
      <c r="G54" s="10"/>
      <c r="H54" s="10"/>
      <c r="I54" s="10"/>
      <c r="J54" s="10"/>
      <c r="K54" s="10"/>
      <c r="L54" s="10"/>
      <c r="M54" s="10"/>
      <c r="N54" s="10"/>
      <c r="O54" s="10"/>
    </row>
    <row r="55" spans="1:15" x14ac:dyDescent="0.35">
      <c r="D55" s="10" t="s">
        <v>824</v>
      </c>
      <c r="E55" s="10"/>
      <c r="F55" s="10"/>
      <c r="G55" s="10"/>
      <c r="H55" s="10"/>
      <c r="I55" s="10"/>
      <c r="J55" s="10"/>
      <c r="K55" s="10"/>
      <c r="L55" s="10"/>
      <c r="M55" s="10"/>
      <c r="N55" s="10"/>
      <c r="O55" s="10"/>
    </row>
    <row r="56" spans="1:15" x14ac:dyDescent="0.35">
      <c r="D56" s="10"/>
      <c r="E56" s="10"/>
      <c r="F56" s="10"/>
      <c r="G56" s="10"/>
      <c r="H56" s="10"/>
      <c r="I56" s="10"/>
      <c r="J56" s="10"/>
      <c r="K56" s="10"/>
      <c r="L56" s="10"/>
      <c r="M56" s="10"/>
      <c r="N56" s="10"/>
      <c r="O56" s="10"/>
    </row>
    <row r="57" spans="1:15" x14ac:dyDescent="0.35">
      <c r="D57" s="10"/>
      <c r="E57" s="144" t="s">
        <v>776</v>
      </c>
      <c r="F57" s="144"/>
      <c r="G57" s="144"/>
      <c r="H57" s="128" t="s">
        <v>756</v>
      </c>
      <c r="I57" s="128" t="s">
        <v>757</v>
      </c>
      <c r="J57" s="158" t="s">
        <v>822</v>
      </c>
      <c r="K57" s="158"/>
      <c r="L57" s="158"/>
      <c r="M57" s="129" t="s">
        <v>1053</v>
      </c>
      <c r="N57" s="144" t="s">
        <v>325</v>
      </c>
      <c r="O57" s="144"/>
    </row>
    <row r="58" spans="1:15" x14ac:dyDescent="0.35">
      <c r="A58" s="3">
        <f>CALC_HAC!U292</f>
        <v>0</v>
      </c>
      <c r="D58" s="10"/>
      <c r="E58" s="151" t="s">
        <v>770</v>
      </c>
      <c r="F58" s="159">
        <f>'1_GEN1'!F38</f>
        <v>0</v>
      </c>
      <c r="G58" s="159"/>
      <c r="H58" s="120">
        <f>'1_GEN1'!H38</f>
        <v>0</v>
      </c>
      <c r="I58" s="111" t="str">
        <f>'1_GEN1'!I38</f>
        <v>l</v>
      </c>
      <c r="J58" s="147"/>
      <c r="K58" s="147"/>
      <c r="L58" s="147"/>
      <c r="M58" s="116"/>
      <c r="N58" s="145"/>
      <c r="O58" s="145"/>
    </row>
    <row r="59" spans="1:15" x14ac:dyDescent="0.35">
      <c r="A59" s="3">
        <f>CALC_HAC!U293</f>
        <v>0</v>
      </c>
      <c r="D59" s="10"/>
      <c r="E59" s="151"/>
      <c r="F59" s="159">
        <f>'1_GEN1'!F39</f>
        <v>0</v>
      </c>
      <c r="G59" s="159"/>
      <c r="H59" s="120">
        <f>'1_GEN1'!H39</f>
        <v>0</v>
      </c>
      <c r="I59" s="111" t="str">
        <f>'1_GEN1'!I39</f>
        <v>l</v>
      </c>
      <c r="J59" s="147"/>
      <c r="K59" s="147"/>
      <c r="L59" s="147"/>
      <c r="M59" s="116"/>
      <c r="N59" s="145"/>
      <c r="O59" s="145"/>
    </row>
    <row r="60" spans="1:15" x14ac:dyDescent="0.35">
      <c r="A60" s="3">
        <f>CALC_HAC!U294</f>
        <v>0</v>
      </c>
      <c r="D60" s="10"/>
      <c r="E60" s="151"/>
      <c r="F60" s="159">
        <f>'1_GEN1'!F40</f>
        <v>0</v>
      </c>
      <c r="G60" s="159"/>
      <c r="H60" s="120">
        <f>'1_GEN1'!H40</f>
        <v>0</v>
      </c>
      <c r="I60" s="111" t="str">
        <f>'1_GEN1'!I40</f>
        <v>l</v>
      </c>
      <c r="J60" s="147"/>
      <c r="K60" s="147"/>
      <c r="L60" s="147"/>
      <c r="M60" s="116"/>
      <c r="N60" s="145"/>
      <c r="O60" s="145"/>
    </row>
    <row r="61" spans="1:15" x14ac:dyDescent="0.35">
      <c r="A61" s="3">
        <f>CALC_HAC!U295</f>
        <v>0</v>
      </c>
      <c r="D61" s="10"/>
      <c r="E61" s="151"/>
      <c r="F61" s="159">
        <f>'1_GEN1'!F41</f>
        <v>0</v>
      </c>
      <c r="G61" s="159"/>
      <c r="H61" s="120">
        <f>'1_GEN1'!H41</f>
        <v>0</v>
      </c>
      <c r="I61" s="111" t="str">
        <f>'1_GEN1'!I41</f>
        <v>l</v>
      </c>
      <c r="J61" s="147"/>
      <c r="K61" s="147"/>
      <c r="L61" s="147"/>
      <c r="M61" s="116"/>
      <c r="N61" s="145"/>
      <c r="O61" s="145"/>
    </row>
    <row r="62" spans="1:15" x14ac:dyDescent="0.35">
      <c r="A62" s="3">
        <f>CALC_HAC!U296</f>
        <v>0</v>
      </c>
      <c r="D62" s="10"/>
      <c r="E62" s="151" t="s">
        <v>769</v>
      </c>
      <c r="F62" s="159">
        <f>'1_GEN1'!F42</f>
        <v>0</v>
      </c>
      <c r="G62" s="159"/>
      <c r="H62" s="120">
        <f>'1_GEN1'!H42</f>
        <v>0</v>
      </c>
      <c r="I62" s="111" t="str">
        <f>'1_GEN1'!I42</f>
        <v>l</v>
      </c>
      <c r="J62" s="147"/>
      <c r="K62" s="147"/>
      <c r="L62" s="147"/>
      <c r="M62" s="116"/>
      <c r="N62" s="145"/>
      <c r="O62" s="145"/>
    </row>
    <row r="63" spans="1:15" x14ac:dyDescent="0.35">
      <c r="A63" s="3">
        <f>CALC_HAC!U297</f>
        <v>0</v>
      </c>
      <c r="D63" s="10"/>
      <c r="E63" s="151"/>
      <c r="F63" s="159">
        <f>'1_GEN1'!F43</f>
        <v>0</v>
      </c>
      <c r="G63" s="159"/>
      <c r="H63" s="120">
        <f>'1_GEN1'!H43</f>
        <v>0</v>
      </c>
      <c r="I63" s="111" t="str">
        <f>'1_GEN1'!I43</f>
        <v>l</v>
      </c>
      <c r="J63" s="147"/>
      <c r="K63" s="147"/>
      <c r="L63" s="147"/>
      <c r="M63" s="116"/>
      <c r="N63" s="145"/>
      <c r="O63" s="145"/>
    </row>
    <row r="64" spans="1:15" x14ac:dyDescent="0.35">
      <c r="A64" s="3">
        <f>CALC_HAC!U298</f>
        <v>0</v>
      </c>
      <c r="D64" s="10"/>
      <c r="E64" s="151"/>
      <c r="F64" s="159">
        <f>'1_GEN1'!F44</f>
        <v>0</v>
      </c>
      <c r="G64" s="159"/>
      <c r="H64" s="120">
        <f>'1_GEN1'!H44</f>
        <v>0</v>
      </c>
      <c r="I64" s="111" t="str">
        <f>'1_GEN1'!I44</f>
        <v>l</v>
      </c>
      <c r="J64" s="147"/>
      <c r="K64" s="147"/>
      <c r="L64" s="147"/>
      <c r="M64" s="116"/>
      <c r="N64" s="145"/>
      <c r="O64" s="145"/>
    </row>
    <row r="65" spans="1:15" x14ac:dyDescent="0.35">
      <c r="A65" s="3">
        <f>CALC_HAC!U299</f>
        <v>0</v>
      </c>
      <c r="D65" s="10"/>
      <c r="E65" s="151"/>
      <c r="F65" s="159">
        <f>'1_GEN1'!F45</f>
        <v>0</v>
      </c>
      <c r="G65" s="159"/>
      <c r="H65" s="120">
        <f>'1_GEN1'!H45</f>
        <v>0</v>
      </c>
      <c r="I65" s="111" t="str">
        <f>'1_GEN1'!I45</f>
        <v>l</v>
      </c>
      <c r="J65" s="147"/>
      <c r="K65" s="147"/>
      <c r="L65" s="147"/>
      <c r="M65" s="116"/>
      <c r="N65" s="145"/>
      <c r="O65" s="145"/>
    </row>
    <row r="66" spans="1:15" x14ac:dyDescent="0.35">
      <c r="A66" s="3">
        <f>CALC_HAC!U300</f>
        <v>0</v>
      </c>
      <c r="D66" s="10"/>
      <c r="E66" s="151" t="s">
        <v>767</v>
      </c>
      <c r="F66" s="159">
        <f>'1_GEN1'!F46</f>
        <v>0</v>
      </c>
      <c r="G66" s="159"/>
      <c r="H66" s="120">
        <f>'1_GEN1'!H46</f>
        <v>0</v>
      </c>
      <c r="I66" s="111" t="str">
        <f>'1_GEN1'!I46</f>
        <v>l</v>
      </c>
      <c r="J66" s="147"/>
      <c r="K66" s="147"/>
      <c r="L66" s="147"/>
      <c r="M66" s="116"/>
      <c r="N66" s="145"/>
      <c r="O66" s="145"/>
    </row>
    <row r="67" spans="1:15" x14ac:dyDescent="0.35">
      <c r="A67" s="3">
        <f>CALC_HAC!U301</f>
        <v>0</v>
      </c>
      <c r="D67" s="10"/>
      <c r="E67" s="151"/>
      <c r="F67" s="159">
        <f>'1_GEN1'!F47</f>
        <v>0</v>
      </c>
      <c r="G67" s="159"/>
      <c r="H67" s="120">
        <f>'1_GEN1'!H47</f>
        <v>0</v>
      </c>
      <c r="I67" s="111" t="str">
        <f>'1_GEN1'!I47</f>
        <v>l</v>
      </c>
      <c r="J67" s="147"/>
      <c r="K67" s="147"/>
      <c r="L67" s="147"/>
      <c r="M67" s="116"/>
      <c r="N67" s="145"/>
      <c r="O67" s="145"/>
    </row>
    <row r="68" spans="1:15" x14ac:dyDescent="0.35">
      <c r="A68" s="3">
        <f>CALC_HAC!U302</f>
        <v>0</v>
      </c>
      <c r="D68" s="10"/>
      <c r="E68" s="151"/>
      <c r="F68" s="159">
        <f>'1_GEN1'!F48</f>
        <v>0</v>
      </c>
      <c r="G68" s="159"/>
      <c r="H68" s="120">
        <f>'1_GEN1'!H48</f>
        <v>0</v>
      </c>
      <c r="I68" s="111" t="str">
        <f>'1_GEN1'!I48</f>
        <v>l</v>
      </c>
      <c r="J68" s="147"/>
      <c r="K68" s="147"/>
      <c r="L68" s="147"/>
      <c r="M68" s="116"/>
      <c r="N68" s="145"/>
      <c r="O68" s="145"/>
    </row>
    <row r="69" spans="1:15" x14ac:dyDescent="0.35">
      <c r="A69" s="3">
        <f>CALC_HAC!U303</f>
        <v>0</v>
      </c>
      <c r="D69" s="10"/>
      <c r="E69" s="151"/>
      <c r="F69" s="159">
        <f>'1_GEN1'!F49</f>
        <v>0</v>
      </c>
      <c r="G69" s="159"/>
      <c r="H69" s="120">
        <f>'1_GEN1'!H49</f>
        <v>0</v>
      </c>
      <c r="I69" s="111" t="str">
        <f>'1_GEN1'!I49</f>
        <v>l</v>
      </c>
      <c r="J69" s="147"/>
      <c r="K69" s="147"/>
      <c r="L69" s="147"/>
      <c r="M69" s="116"/>
      <c r="N69" s="145"/>
      <c r="O69" s="145"/>
    </row>
    <row r="70" spans="1:15" x14ac:dyDescent="0.35">
      <c r="A70" s="3">
        <f>CALC_HAC!U304</f>
        <v>0</v>
      </c>
      <c r="D70" s="10"/>
      <c r="E70" s="151"/>
      <c r="F70" s="159">
        <f>'1_GEN1'!F50</f>
        <v>0</v>
      </c>
      <c r="G70" s="159"/>
      <c r="H70" s="120">
        <f>'1_GEN1'!H50</f>
        <v>0</v>
      </c>
      <c r="I70" s="111" t="str">
        <f>'1_GEN1'!I50</f>
        <v>l</v>
      </c>
      <c r="J70" s="147"/>
      <c r="K70" s="147"/>
      <c r="L70" s="147"/>
      <c r="M70" s="116"/>
      <c r="N70" s="145"/>
      <c r="O70" s="145"/>
    </row>
    <row r="71" spans="1:15" x14ac:dyDescent="0.35">
      <c r="A71" s="3">
        <f>CALC_HAC!U305</f>
        <v>0</v>
      </c>
      <c r="D71" s="10"/>
      <c r="E71" s="151"/>
      <c r="F71" s="159">
        <f>'1_GEN1'!F51</f>
        <v>0</v>
      </c>
      <c r="G71" s="159"/>
      <c r="H71" s="120">
        <f>'1_GEN1'!H51</f>
        <v>0</v>
      </c>
      <c r="I71" s="111" t="str">
        <f>'1_GEN1'!I51</f>
        <v>l</v>
      </c>
      <c r="J71" s="147"/>
      <c r="K71" s="147"/>
      <c r="L71" s="147"/>
      <c r="M71" s="116"/>
      <c r="N71" s="145"/>
      <c r="O71" s="145"/>
    </row>
    <row r="72" spans="1:15" x14ac:dyDescent="0.35">
      <c r="A72" s="3">
        <f>CALC_HAC!U306</f>
        <v>0</v>
      </c>
      <c r="D72" s="10"/>
      <c r="E72" s="151"/>
      <c r="F72" s="159">
        <f>'1_GEN1'!F52</f>
        <v>0</v>
      </c>
      <c r="G72" s="159"/>
      <c r="H72" s="120">
        <f>'1_GEN1'!H52</f>
        <v>0</v>
      </c>
      <c r="I72" s="111" t="str">
        <f>'1_GEN1'!I52</f>
        <v>l</v>
      </c>
      <c r="J72" s="147"/>
      <c r="K72" s="147"/>
      <c r="L72" s="147"/>
      <c r="M72" s="116"/>
      <c r="N72" s="145"/>
      <c r="O72" s="145"/>
    </row>
    <row r="73" spans="1:15" x14ac:dyDescent="0.35">
      <c r="A73" s="3">
        <f>CALC_HAC!U307</f>
        <v>0</v>
      </c>
      <c r="D73" s="10"/>
      <c r="E73" s="151"/>
      <c r="F73" s="159">
        <f>'1_GEN1'!F53</f>
        <v>0</v>
      </c>
      <c r="G73" s="159"/>
      <c r="H73" s="120">
        <f>'1_GEN1'!H53</f>
        <v>0</v>
      </c>
      <c r="I73" s="111" t="str">
        <f>'1_GEN1'!I53</f>
        <v>l</v>
      </c>
      <c r="J73" s="147"/>
      <c r="K73" s="147"/>
      <c r="L73" s="147"/>
      <c r="M73" s="116"/>
      <c r="N73" s="145"/>
      <c r="O73" s="145"/>
    </row>
    <row r="74" spans="1:15" x14ac:dyDescent="0.35">
      <c r="A74" s="3">
        <f>CALC_HAC!U308</f>
        <v>0</v>
      </c>
      <c r="D74" s="10"/>
      <c r="E74" s="151" t="s">
        <v>768</v>
      </c>
      <c r="F74" s="159">
        <f>'1_GEN1'!F54</f>
        <v>0</v>
      </c>
      <c r="G74" s="159"/>
      <c r="H74" s="120">
        <f>'1_GEN1'!H54</f>
        <v>0</v>
      </c>
      <c r="I74" s="111" t="str">
        <f>'1_GEN1'!I54</f>
        <v>l</v>
      </c>
      <c r="J74" s="147"/>
      <c r="K74" s="147"/>
      <c r="L74" s="147"/>
      <c r="M74" s="116"/>
      <c r="N74" s="145"/>
      <c r="O74" s="145"/>
    </row>
    <row r="75" spans="1:15" x14ac:dyDescent="0.35">
      <c r="A75" s="3">
        <f>CALC_HAC!U309</f>
        <v>0</v>
      </c>
      <c r="D75" s="10"/>
      <c r="E75" s="151"/>
      <c r="F75" s="159">
        <f>'1_GEN1'!F55</f>
        <v>0</v>
      </c>
      <c r="G75" s="159"/>
      <c r="H75" s="120">
        <f>'1_GEN1'!H55</f>
        <v>0</v>
      </c>
      <c r="I75" s="111" t="str">
        <f>'1_GEN1'!I55</f>
        <v>l</v>
      </c>
      <c r="J75" s="147"/>
      <c r="K75" s="147"/>
      <c r="L75" s="147"/>
      <c r="M75" s="116"/>
      <c r="N75" s="145"/>
      <c r="O75" s="145"/>
    </row>
    <row r="76" spans="1:15" x14ac:dyDescent="0.35">
      <c r="A76" s="3">
        <f>CALC_HAC!U310</f>
        <v>0</v>
      </c>
      <c r="D76" s="10"/>
      <c r="E76" s="151"/>
      <c r="F76" s="159">
        <f>'1_GEN1'!F56</f>
        <v>0</v>
      </c>
      <c r="G76" s="159"/>
      <c r="H76" s="120">
        <f>'1_GEN1'!H56</f>
        <v>0</v>
      </c>
      <c r="I76" s="111" t="str">
        <f>'1_GEN1'!I56</f>
        <v>l</v>
      </c>
      <c r="J76" s="147"/>
      <c r="K76" s="147"/>
      <c r="L76" s="147"/>
      <c r="M76" s="116"/>
      <c r="N76" s="145"/>
      <c r="O76" s="145"/>
    </row>
    <row r="77" spans="1:15" x14ac:dyDescent="0.35">
      <c r="A77" s="3">
        <f>CALC_HAC!U311</f>
        <v>0</v>
      </c>
      <c r="D77" s="10"/>
      <c r="E77" s="151"/>
      <c r="F77" s="159">
        <f>'1_GEN1'!F57</f>
        <v>0</v>
      </c>
      <c r="G77" s="159"/>
      <c r="H77" s="120">
        <f>'1_GEN1'!H57</f>
        <v>0</v>
      </c>
      <c r="I77" s="111" t="str">
        <f>'1_GEN1'!I57</f>
        <v>l</v>
      </c>
      <c r="J77" s="147"/>
      <c r="K77" s="147"/>
      <c r="L77" s="147"/>
      <c r="M77" s="116"/>
      <c r="N77" s="145"/>
      <c r="O77" s="145"/>
    </row>
    <row r="78" spans="1:15" x14ac:dyDescent="0.35">
      <c r="D78" s="10"/>
      <c r="E78" s="10"/>
      <c r="F78" s="10"/>
      <c r="G78" s="10"/>
      <c r="H78" s="10"/>
      <c r="I78" s="10"/>
      <c r="J78" s="10"/>
      <c r="K78" s="10"/>
      <c r="L78" s="10"/>
      <c r="M78" s="10"/>
      <c r="N78" s="10"/>
      <c r="O78" s="10"/>
    </row>
    <row r="79" spans="1:15" x14ac:dyDescent="0.35">
      <c r="D79" s="10"/>
      <c r="E79" s="130" t="s">
        <v>1054</v>
      </c>
      <c r="F79" s="10"/>
      <c r="G79" s="10"/>
      <c r="H79" s="10"/>
      <c r="I79" s="10"/>
      <c r="J79" s="10"/>
      <c r="K79" s="10"/>
      <c r="L79" s="10"/>
      <c r="M79" s="10"/>
      <c r="N79" s="10"/>
      <c r="O79" s="10"/>
    </row>
    <row r="80" spans="1:15" x14ac:dyDescent="0.35">
      <c r="D80" s="10"/>
      <c r="E80" s="10"/>
      <c r="F80" s="10"/>
      <c r="G80" s="10"/>
      <c r="H80" s="10"/>
      <c r="I80" s="10"/>
      <c r="J80" s="10"/>
      <c r="K80" s="10"/>
      <c r="L80" s="10"/>
      <c r="M80" s="10"/>
      <c r="N80" s="10"/>
      <c r="O80" s="10"/>
    </row>
    <row r="81" spans="1:15" x14ac:dyDescent="0.35">
      <c r="C81" s="1">
        <v>4</v>
      </c>
      <c r="D81" s="10" t="str">
        <f>TEXTOS!D15</f>
        <v>Transport de refrigerants</v>
      </c>
      <c r="E81" s="10"/>
      <c r="F81" s="10"/>
      <c r="G81" s="10"/>
      <c r="H81" s="10"/>
      <c r="I81" s="10"/>
      <c r="J81" s="10"/>
      <c r="K81" s="10"/>
      <c r="L81" s="10"/>
      <c r="M81" s="10"/>
      <c r="N81" s="10"/>
      <c r="O81" s="10"/>
    </row>
    <row r="82" spans="1:15" x14ac:dyDescent="0.35">
      <c r="D82" s="10" t="s">
        <v>825</v>
      </c>
      <c r="E82" s="10"/>
      <c r="F82" s="10"/>
      <c r="G82" s="10"/>
      <c r="H82" s="10"/>
      <c r="I82" s="10"/>
      <c r="J82" s="10"/>
      <c r="K82" s="10"/>
      <c r="L82" s="10"/>
      <c r="M82" s="10"/>
      <c r="N82" s="10"/>
      <c r="O82" s="10"/>
    </row>
    <row r="83" spans="1:15" x14ac:dyDescent="0.35">
      <c r="D83" s="10"/>
      <c r="E83" s="10"/>
      <c r="F83" s="10"/>
      <c r="G83" s="10"/>
      <c r="H83" s="10"/>
      <c r="I83" s="10"/>
      <c r="J83" s="10"/>
      <c r="K83" s="10"/>
      <c r="L83" s="10"/>
      <c r="M83" s="10"/>
      <c r="N83" s="10"/>
      <c r="O83" s="10"/>
    </row>
    <row r="84" spans="1:15" ht="16.5" x14ac:dyDescent="0.35">
      <c r="D84" s="10"/>
      <c r="E84" s="144" t="s">
        <v>826</v>
      </c>
      <c r="F84" s="144"/>
      <c r="G84" s="144"/>
      <c r="H84" s="128" t="s">
        <v>1055</v>
      </c>
      <c r="I84" s="128" t="s">
        <v>757</v>
      </c>
      <c r="J84" s="158" t="s">
        <v>822</v>
      </c>
      <c r="K84" s="158"/>
      <c r="L84" s="158"/>
      <c r="M84" s="129" t="s">
        <v>1056</v>
      </c>
      <c r="N84" s="144" t="s">
        <v>823</v>
      </c>
      <c r="O84" s="144"/>
    </row>
    <row r="85" spans="1:15" x14ac:dyDescent="0.35">
      <c r="A85" s="3">
        <f>CALC_HAC!S342</f>
        <v>0</v>
      </c>
      <c r="D85" s="10"/>
      <c r="E85" s="146">
        <f>'1_GEN1'!E96</f>
        <v>0</v>
      </c>
      <c r="F85" s="146"/>
      <c r="G85" s="146"/>
      <c r="H85" s="120">
        <f>CALC_HAC!L342</f>
        <v>0</v>
      </c>
      <c r="I85" s="111" t="str">
        <f>'1_GEN1'!H96</f>
        <v>kg</v>
      </c>
      <c r="J85" s="155"/>
      <c r="K85" s="156"/>
      <c r="L85" s="157"/>
      <c r="M85" s="116"/>
      <c r="N85" s="148"/>
      <c r="O85" s="149"/>
    </row>
    <row r="86" spans="1:15" x14ac:dyDescent="0.35">
      <c r="A86" s="3">
        <f>CALC_HAC!S343</f>
        <v>0</v>
      </c>
      <c r="D86" s="10"/>
      <c r="E86" s="146">
        <f>'1_GEN1'!E97</f>
        <v>0</v>
      </c>
      <c r="F86" s="146"/>
      <c r="G86" s="146"/>
      <c r="H86" s="120">
        <f>CALC_HAC!L343</f>
        <v>0</v>
      </c>
      <c r="I86" s="111" t="str">
        <f>'1_GEN1'!H97</f>
        <v>kg</v>
      </c>
      <c r="J86" s="155"/>
      <c r="K86" s="156"/>
      <c r="L86" s="157"/>
      <c r="M86" s="116"/>
      <c r="N86" s="148"/>
      <c r="O86" s="149"/>
    </row>
    <row r="87" spans="1:15" x14ac:dyDescent="0.35">
      <c r="A87" s="3">
        <f>CALC_HAC!S344</f>
        <v>0</v>
      </c>
      <c r="D87" s="10"/>
      <c r="E87" s="146">
        <f>'1_GEN1'!E98</f>
        <v>0</v>
      </c>
      <c r="F87" s="146"/>
      <c r="G87" s="146"/>
      <c r="H87" s="120">
        <f>CALC_HAC!L344</f>
        <v>0</v>
      </c>
      <c r="I87" s="111" t="str">
        <f>'1_GEN1'!H98</f>
        <v>kg</v>
      </c>
      <c r="J87" s="155"/>
      <c r="K87" s="156"/>
      <c r="L87" s="157"/>
      <c r="M87" s="116"/>
      <c r="N87" s="148"/>
      <c r="O87" s="149"/>
    </row>
    <row r="88" spans="1:15" x14ac:dyDescent="0.35">
      <c r="A88" s="3">
        <f>CALC_HAC!S345</f>
        <v>0</v>
      </c>
      <c r="D88" s="10"/>
      <c r="E88" s="146">
        <f>'1_GEN1'!E99</f>
        <v>0</v>
      </c>
      <c r="F88" s="146"/>
      <c r="G88" s="146"/>
      <c r="H88" s="120">
        <f>CALC_HAC!L345</f>
        <v>0</v>
      </c>
      <c r="I88" s="111" t="str">
        <f>'1_GEN1'!H99</f>
        <v>kg</v>
      </c>
      <c r="J88" s="155"/>
      <c r="K88" s="156"/>
      <c r="L88" s="157"/>
      <c r="M88" s="116"/>
      <c r="N88" s="148"/>
      <c r="O88" s="149"/>
    </row>
    <row r="89" spans="1:15" x14ac:dyDescent="0.35">
      <c r="A89" s="3">
        <f>CALC_HAC!S346</f>
        <v>0</v>
      </c>
      <c r="D89" s="10"/>
      <c r="E89" s="146">
        <f>'1_GEN1'!E100</f>
        <v>0</v>
      </c>
      <c r="F89" s="146"/>
      <c r="G89" s="146"/>
      <c r="H89" s="120">
        <f>CALC_HAC!L346</f>
        <v>0</v>
      </c>
      <c r="I89" s="111" t="str">
        <f>'1_GEN1'!H100</f>
        <v>kg</v>
      </c>
      <c r="J89" s="155"/>
      <c r="K89" s="156"/>
      <c r="L89" s="157"/>
      <c r="M89" s="116"/>
      <c r="N89" s="148"/>
      <c r="O89" s="149"/>
    </row>
    <row r="90" spans="1:15" x14ac:dyDescent="0.35">
      <c r="D90" s="10"/>
      <c r="E90" s="10"/>
      <c r="F90" s="10"/>
      <c r="G90" s="10"/>
      <c r="H90" s="10"/>
      <c r="I90" s="10"/>
      <c r="J90" s="10"/>
      <c r="K90" s="10"/>
      <c r="L90" s="10"/>
      <c r="M90" s="10"/>
      <c r="N90" s="10"/>
      <c r="O90" s="10"/>
    </row>
    <row r="91" spans="1:15" x14ac:dyDescent="0.35">
      <c r="D91" s="10"/>
      <c r="E91" s="130" t="s">
        <v>1057</v>
      </c>
      <c r="F91" s="10"/>
      <c r="G91" s="10"/>
      <c r="H91" s="10"/>
      <c r="I91" s="10"/>
      <c r="J91" s="10"/>
      <c r="K91" s="10"/>
      <c r="L91" s="10"/>
      <c r="M91" s="10"/>
      <c r="N91" s="10"/>
      <c r="O91" s="10"/>
    </row>
    <row r="92" spans="1:15" x14ac:dyDescent="0.35">
      <c r="D92" s="10"/>
      <c r="E92" s="130" t="s">
        <v>1058</v>
      </c>
      <c r="F92" s="10"/>
      <c r="G92" s="10"/>
      <c r="H92" s="10"/>
      <c r="I92" s="10"/>
      <c r="J92" s="10"/>
      <c r="K92" s="10"/>
      <c r="L92" s="10"/>
      <c r="M92" s="10"/>
      <c r="N92" s="10"/>
      <c r="O92" s="10"/>
    </row>
    <row r="93" spans="1:15" x14ac:dyDescent="0.35">
      <c r="D93" s="10"/>
      <c r="E93" s="10"/>
      <c r="F93" s="10"/>
      <c r="G93" s="10"/>
      <c r="H93" s="10"/>
      <c r="I93" s="10"/>
      <c r="J93" s="10"/>
      <c r="K93" s="10"/>
      <c r="L93" s="10"/>
      <c r="M93" s="10"/>
      <c r="N93" s="10"/>
      <c r="O93" s="10"/>
    </row>
    <row r="94" spans="1:15" x14ac:dyDescent="0.35">
      <c r="C94" s="1">
        <v>5</v>
      </c>
      <c r="D94" s="10" t="str">
        <f>TEXTOS!D16</f>
        <v>Transport de residus perillosos</v>
      </c>
      <c r="E94" s="10"/>
      <c r="F94" s="10"/>
      <c r="G94" s="10"/>
      <c r="H94" s="10"/>
      <c r="I94" s="10"/>
      <c r="J94" s="10"/>
      <c r="K94" s="10"/>
      <c r="L94" s="10"/>
      <c r="M94" s="10"/>
      <c r="N94" s="10"/>
      <c r="O94" s="10"/>
    </row>
    <row r="95" spans="1:15" x14ac:dyDescent="0.35">
      <c r="D95" s="10" t="s">
        <v>1035</v>
      </c>
      <c r="E95" s="10"/>
      <c r="F95" s="10"/>
      <c r="G95" s="10"/>
      <c r="H95" s="10"/>
      <c r="I95" s="10"/>
      <c r="J95" s="10"/>
      <c r="K95" s="10"/>
      <c r="L95" s="10"/>
      <c r="M95" s="10"/>
      <c r="N95" s="10"/>
      <c r="O95" s="10"/>
    </row>
    <row r="96" spans="1:15" x14ac:dyDescent="0.35">
      <c r="D96" s="10"/>
      <c r="E96" s="10"/>
      <c r="F96" s="10"/>
      <c r="G96" s="10"/>
      <c r="H96" s="10"/>
      <c r="I96" s="10"/>
      <c r="J96" s="10"/>
      <c r="K96" s="10"/>
      <c r="L96" s="10"/>
      <c r="M96" s="10"/>
      <c r="N96" s="10"/>
      <c r="O96" s="10"/>
    </row>
    <row r="97" spans="1:15" x14ac:dyDescent="0.35">
      <c r="D97" s="10"/>
      <c r="E97" s="144" t="s">
        <v>791</v>
      </c>
      <c r="F97" s="144"/>
      <c r="G97" s="144"/>
      <c r="H97" s="128" t="s">
        <v>756</v>
      </c>
      <c r="I97" s="128" t="s">
        <v>757</v>
      </c>
      <c r="J97" s="144" t="s">
        <v>827</v>
      </c>
      <c r="K97" s="144"/>
      <c r="L97" s="144"/>
      <c r="M97" s="129" t="s">
        <v>1059</v>
      </c>
      <c r="N97" s="144" t="s">
        <v>823</v>
      </c>
      <c r="O97" s="144"/>
    </row>
    <row r="98" spans="1:15" x14ac:dyDescent="0.35">
      <c r="A98" s="3">
        <f>CALC_HAC!O352</f>
        <v>0</v>
      </c>
      <c r="D98" s="10"/>
      <c r="E98" s="146" t="str">
        <f>'1_GEN1'!E106</f>
        <v>Olis</v>
      </c>
      <c r="F98" s="146"/>
      <c r="G98" s="146"/>
      <c r="H98" s="120">
        <f>'1_GEN1'!I106</f>
        <v>0</v>
      </c>
      <c r="I98" s="111" t="str">
        <f>'1_GEN1'!J106</f>
        <v>kg</v>
      </c>
      <c r="J98" s="152"/>
      <c r="K98" s="153"/>
      <c r="L98" s="154"/>
      <c r="M98" s="116"/>
      <c r="N98" s="145"/>
      <c r="O98" s="145"/>
    </row>
    <row r="99" spans="1:15" x14ac:dyDescent="0.35">
      <c r="A99" s="3">
        <f>CALC_HAC!O353</f>
        <v>0</v>
      </c>
      <c r="D99" s="10"/>
      <c r="E99" s="146" t="str">
        <f>'1_GEN1'!E107</f>
        <v>Bateries</v>
      </c>
      <c r="F99" s="146"/>
      <c r="G99" s="146"/>
      <c r="H99" s="120">
        <f>'1_GEN1'!I107</f>
        <v>0</v>
      </c>
      <c r="I99" s="111" t="str">
        <f>'1_GEN1'!J107</f>
        <v>kg</v>
      </c>
      <c r="J99" s="152"/>
      <c r="K99" s="153"/>
      <c r="L99" s="154"/>
      <c r="M99" s="116"/>
      <c r="N99" s="145"/>
      <c r="O99" s="145"/>
    </row>
    <row r="100" spans="1:15" x14ac:dyDescent="0.35">
      <c r="A100" s="3">
        <f>CALC_HAC!O354</f>
        <v>0</v>
      </c>
      <c r="D100" s="10"/>
      <c r="E100" s="146" t="str">
        <f>'1_GEN1'!E108</f>
        <v>Líquids refrigerants i anticongelants</v>
      </c>
      <c r="F100" s="146"/>
      <c r="G100" s="146"/>
      <c r="H100" s="120">
        <f>'1_GEN1'!I108</f>
        <v>0</v>
      </c>
      <c r="I100" s="111" t="str">
        <f>'1_GEN1'!J108</f>
        <v>kg</v>
      </c>
      <c r="J100" s="152"/>
      <c r="K100" s="153"/>
      <c r="L100" s="154"/>
      <c r="M100" s="116"/>
      <c r="N100" s="145"/>
      <c r="O100" s="145"/>
    </row>
    <row r="101" spans="1:15" x14ac:dyDescent="0.35">
      <c r="A101" s="3">
        <f>CALC_HAC!O355</f>
        <v>0</v>
      </c>
      <c r="D101" s="10"/>
      <c r="E101" s="146" t="str">
        <f>'1_GEN1'!E109</f>
        <v>Fluïds Aire Condicionat</v>
      </c>
      <c r="F101" s="146"/>
      <c r="G101" s="146"/>
      <c r="H101" s="120">
        <f>'1_GEN1'!I109</f>
        <v>0</v>
      </c>
      <c r="I101" s="111" t="str">
        <f>'1_GEN1'!J109</f>
        <v>kg</v>
      </c>
      <c r="J101" s="152"/>
      <c r="K101" s="153"/>
      <c r="L101" s="154"/>
      <c r="M101" s="116"/>
      <c r="N101" s="145"/>
      <c r="O101" s="145"/>
    </row>
    <row r="102" spans="1:15" ht="30" customHeight="1" x14ac:dyDescent="0.35">
      <c r="A102" s="3">
        <f>CALC_HAC!O356</f>
        <v>0</v>
      </c>
      <c r="D102" s="10"/>
      <c r="E102" s="146" t="str">
        <f>'1_GEN1'!E110</f>
        <v>Combustibles (reutilitzados en el propi CAT)</v>
      </c>
      <c r="F102" s="146"/>
      <c r="G102" s="146"/>
      <c r="H102" s="120">
        <f>'1_GEN1'!I110</f>
        <v>0</v>
      </c>
      <c r="I102" s="111" t="str">
        <f>'1_GEN1'!J110</f>
        <v>kg</v>
      </c>
      <c r="J102" s="152"/>
      <c r="K102" s="153"/>
      <c r="L102" s="154"/>
      <c r="M102" s="116"/>
      <c r="N102" s="145"/>
      <c r="O102" s="145"/>
    </row>
    <row r="103" spans="1:15" x14ac:dyDescent="0.35">
      <c r="A103" s="3">
        <f>CALC_HAC!O357</f>
        <v>0</v>
      </c>
      <c r="D103" s="10"/>
      <c r="E103" s="146" t="str">
        <f>'1_GEN1'!E111</f>
        <v>Airbags</v>
      </c>
      <c r="F103" s="146"/>
      <c r="G103" s="146"/>
      <c r="H103" s="120">
        <f>'1_GEN1'!I111</f>
        <v>0</v>
      </c>
      <c r="I103" s="111" t="str">
        <f>'1_GEN1'!J111</f>
        <v>kg</v>
      </c>
      <c r="J103" s="152"/>
      <c r="K103" s="153"/>
      <c r="L103" s="154"/>
      <c r="M103" s="116"/>
      <c r="N103" s="145"/>
      <c r="O103" s="145"/>
    </row>
    <row r="104" spans="1:15" x14ac:dyDescent="0.35">
      <c r="A104" s="3">
        <f>CALC_HAC!O358</f>
        <v>0</v>
      </c>
      <c r="D104" s="10"/>
      <c r="E104" s="146" t="str">
        <f>'1_GEN1'!E112</f>
        <v>Filtres de combustibles</v>
      </c>
      <c r="F104" s="146"/>
      <c r="G104" s="146"/>
      <c r="H104" s="120">
        <f>'1_GEN1'!I112</f>
        <v>0</v>
      </c>
      <c r="I104" s="111" t="str">
        <f>'1_GEN1'!J112</f>
        <v>kg</v>
      </c>
      <c r="J104" s="152"/>
      <c r="K104" s="153"/>
      <c r="L104" s="154"/>
      <c r="M104" s="116"/>
      <c r="N104" s="145"/>
      <c r="O104" s="145"/>
    </row>
    <row r="105" spans="1:15" x14ac:dyDescent="0.35">
      <c r="A105" s="3">
        <f>CALC_HAC!O359</f>
        <v>0</v>
      </c>
      <c r="D105" s="10"/>
      <c r="E105" s="146" t="str">
        <f>'1_GEN1'!E113</f>
        <v>Filtres d'oli</v>
      </c>
      <c r="F105" s="146"/>
      <c r="G105" s="146"/>
      <c r="H105" s="120">
        <f>'1_GEN1'!I113</f>
        <v>0</v>
      </c>
      <c r="I105" s="111" t="str">
        <f>'1_GEN1'!J113</f>
        <v>kg</v>
      </c>
      <c r="J105" s="152"/>
      <c r="K105" s="153"/>
      <c r="L105" s="154"/>
      <c r="M105" s="116"/>
      <c r="N105" s="145"/>
      <c r="O105" s="145"/>
    </row>
    <row r="106" spans="1:15" x14ac:dyDescent="0.35">
      <c r="A106" s="3">
        <f>CALC_HAC!O360</f>
        <v>0</v>
      </c>
      <c r="D106" s="10"/>
      <c r="E106" s="146" t="str">
        <f>'1_GEN1'!E114</f>
        <v>Líquid de frens</v>
      </c>
      <c r="F106" s="146"/>
      <c r="G106" s="146"/>
      <c r="H106" s="120">
        <f>'1_GEN1'!I114</f>
        <v>0</v>
      </c>
      <c r="I106" s="111" t="str">
        <f>'1_GEN1'!J114</f>
        <v>kg</v>
      </c>
      <c r="J106" s="152"/>
      <c r="K106" s="153"/>
      <c r="L106" s="154"/>
      <c r="M106" s="116"/>
      <c r="N106" s="145"/>
      <c r="O106" s="145"/>
    </row>
    <row r="107" spans="1:15" x14ac:dyDescent="0.35">
      <c r="A107" s="3">
        <f>CALC_HAC!O361</f>
        <v>0</v>
      </c>
      <c r="D107" s="10"/>
      <c r="E107" s="146" t="str">
        <f>'1_GEN1'!E115</f>
        <v>Dissolvents</v>
      </c>
      <c r="F107" s="146"/>
      <c r="G107" s="146"/>
      <c r="H107" s="120">
        <f>'1_GEN1'!I115</f>
        <v>0</v>
      </c>
      <c r="I107" s="111" t="str">
        <f>'1_GEN1'!J115</f>
        <v>kg</v>
      </c>
      <c r="J107" s="152"/>
      <c r="K107" s="153"/>
      <c r="L107" s="154"/>
      <c r="M107" s="116"/>
      <c r="N107" s="145"/>
      <c r="O107" s="145"/>
    </row>
    <row r="108" spans="1:15" x14ac:dyDescent="0.35">
      <c r="A108" s="3">
        <f>CALC_HAC!O362</f>
        <v>0</v>
      </c>
      <c r="D108" s="10"/>
      <c r="E108" s="146" t="str">
        <f>'1_GEN1'!E116</f>
        <v>Absorbents</v>
      </c>
      <c r="F108" s="146"/>
      <c r="G108" s="146"/>
      <c r="H108" s="120">
        <f>'1_GEN1'!I116</f>
        <v>0</v>
      </c>
      <c r="I108" s="111" t="str">
        <f>'1_GEN1'!J116</f>
        <v>kg</v>
      </c>
      <c r="J108" s="152"/>
      <c r="K108" s="153"/>
      <c r="L108" s="154"/>
      <c r="M108" s="116"/>
      <c r="N108" s="145"/>
      <c r="O108" s="145"/>
    </row>
    <row r="109" spans="1:15" ht="30" customHeight="1" x14ac:dyDescent="0.35">
      <c r="A109" s="3">
        <f>CALC_HAC!O363</f>
        <v>0</v>
      </c>
      <c r="D109" s="10"/>
      <c r="E109" s="146" t="str">
        <f>'1_GEN1'!E117</f>
        <v xml:space="preserve">Llots de decantació del separador d'hidrocarburs </v>
      </c>
      <c r="F109" s="146"/>
      <c r="G109" s="146"/>
      <c r="H109" s="120">
        <f>'1_GEN1'!I117</f>
        <v>0</v>
      </c>
      <c r="I109" s="111" t="str">
        <f>'1_GEN1'!J117</f>
        <v>kg</v>
      </c>
      <c r="J109" s="152"/>
      <c r="K109" s="153"/>
      <c r="L109" s="154"/>
      <c r="M109" s="116"/>
      <c r="N109" s="145"/>
      <c r="O109" s="145"/>
    </row>
    <row r="110" spans="1:15" x14ac:dyDescent="0.35">
      <c r="A110" s="3">
        <f>CALC_HAC!O364</f>
        <v>0</v>
      </c>
      <c r="D110" s="10"/>
      <c r="E110" s="146" t="str">
        <f>TEXTOS!$A$11&amp;" "&amp;'1_GEN1'!E122</f>
        <v>RP RP1</v>
      </c>
      <c r="F110" s="146"/>
      <c r="G110" s="146"/>
      <c r="H110" s="120">
        <f>'1_GEN1'!I122</f>
        <v>0</v>
      </c>
      <c r="I110" s="111" t="str">
        <f>'1_GEN1'!J122</f>
        <v>kg</v>
      </c>
      <c r="J110" s="152"/>
      <c r="K110" s="153"/>
      <c r="L110" s="154"/>
      <c r="M110" s="116"/>
      <c r="N110" s="145"/>
      <c r="O110" s="145"/>
    </row>
    <row r="111" spans="1:15" x14ac:dyDescent="0.35">
      <c r="A111" s="3">
        <f>CALC_HAC!O365</f>
        <v>0</v>
      </c>
      <c r="D111" s="10"/>
      <c r="E111" s="146" t="str">
        <f>TEXTOS!$A$11&amp;" "&amp;'1_GEN1'!E123</f>
        <v xml:space="preserve">RP </v>
      </c>
      <c r="F111" s="146"/>
      <c r="G111" s="146"/>
      <c r="H111" s="120">
        <f>'1_GEN1'!I123</f>
        <v>0</v>
      </c>
      <c r="I111" s="111" t="str">
        <f>'1_GEN1'!J123</f>
        <v>kg</v>
      </c>
      <c r="J111" s="152"/>
      <c r="K111" s="153"/>
      <c r="L111" s="154"/>
      <c r="M111" s="116"/>
      <c r="N111" s="145"/>
      <c r="O111" s="145"/>
    </row>
    <row r="112" spans="1:15" x14ac:dyDescent="0.35">
      <c r="A112" s="3">
        <f>CALC_HAC!O366</f>
        <v>0</v>
      </c>
      <c r="D112" s="10"/>
      <c r="E112" s="146" t="str">
        <f>TEXTOS!$A$11&amp;" "&amp;'1_GEN1'!E124</f>
        <v>RP RP3</v>
      </c>
      <c r="F112" s="146"/>
      <c r="G112" s="146"/>
      <c r="H112" s="120">
        <f>'1_GEN1'!I124</f>
        <v>0</v>
      </c>
      <c r="I112" s="111" t="str">
        <f>'1_GEN1'!J124</f>
        <v>kg</v>
      </c>
      <c r="J112" s="152"/>
      <c r="K112" s="153"/>
      <c r="L112" s="154"/>
      <c r="M112" s="116"/>
      <c r="N112" s="145"/>
      <c r="O112" s="145"/>
    </row>
    <row r="113" spans="1:15" x14ac:dyDescent="0.35">
      <c r="A113" s="3">
        <f>CALC_HAC!O367</f>
        <v>0</v>
      </c>
      <c r="D113" s="10"/>
      <c r="E113" s="146" t="str">
        <f>TEXTOS!$A$11&amp;" "&amp;'1_GEN1'!E125</f>
        <v>RP RP4</v>
      </c>
      <c r="F113" s="146"/>
      <c r="G113" s="146"/>
      <c r="H113" s="120">
        <f>'1_GEN1'!I125</f>
        <v>0</v>
      </c>
      <c r="I113" s="111" t="str">
        <f>'1_GEN1'!J125</f>
        <v>kg</v>
      </c>
      <c r="J113" s="152"/>
      <c r="K113" s="153"/>
      <c r="L113" s="154"/>
      <c r="M113" s="116"/>
      <c r="N113" s="145"/>
      <c r="O113" s="145"/>
    </row>
    <row r="114" spans="1:15" x14ac:dyDescent="0.35">
      <c r="D114" s="10"/>
      <c r="E114" s="10"/>
      <c r="F114" s="10"/>
      <c r="G114" s="10"/>
      <c r="H114" s="10"/>
      <c r="I114" s="10"/>
      <c r="J114" s="10"/>
      <c r="K114" s="10"/>
      <c r="L114" s="10"/>
      <c r="M114" s="10"/>
      <c r="N114" s="10"/>
      <c r="O114" s="10"/>
    </row>
    <row r="115" spans="1:15" x14ac:dyDescent="0.35">
      <c r="D115" s="10"/>
      <c r="E115" s="130" t="s">
        <v>1060</v>
      </c>
      <c r="F115" s="10"/>
      <c r="G115" s="10"/>
      <c r="H115" s="10"/>
      <c r="I115" s="10"/>
      <c r="J115" s="10"/>
      <c r="K115" s="10"/>
      <c r="L115" s="10"/>
      <c r="M115" s="10"/>
      <c r="N115" s="10"/>
      <c r="O115" s="10"/>
    </row>
    <row r="116" spans="1:15" x14ac:dyDescent="0.35">
      <c r="D116" s="10"/>
      <c r="E116" s="10"/>
      <c r="F116" s="10"/>
      <c r="G116" s="10"/>
      <c r="H116" s="10"/>
      <c r="I116" s="10"/>
      <c r="J116" s="10"/>
      <c r="K116" s="10"/>
      <c r="L116" s="10"/>
      <c r="M116" s="10"/>
      <c r="N116" s="10"/>
      <c r="O116" s="10"/>
    </row>
    <row r="117" spans="1:15" x14ac:dyDescent="0.35">
      <c r="C117" s="1">
        <v>6</v>
      </c>
      <c r="D117" s="10" t="str">
        <f>TEXTOS!D17</f>
        <v>Transport de residus no perillosos</v>
      </c>
      <c r="E117" s="10"/>
      <c r="F117" s="10"/>
      <c r="G117" s="10"/>
      <c r="H117" s="10"/>
      <c r="I117" s="10"/>
      <c r="J117" s="10"/>
      <c r="K117" s="10"/>
      <c r="L117" s="10"/>
      <c r="M117" s="10"/>
      <c r="N117" s="10"/>
      <c r="O117" s="10"/>
    </row>
    <row r="118" spans="1:15" x14ac:dyDescent="0.35">
      <c r="D118" s="10" t="s">
        <v>1035</v>
      </c>
      <c r="E118" s="10"/>
      <c r="F118" s="10"/>
      <c r="G118" s="10"/>
      <c r="H118" s="10"/>
      <c r="I118" s="10"/>
      <c r="J118" s="10"/>
      <c r="K118" s="10"/>
      <c r="L118" s="10"/>
      <c r="M118" s="10"/>
      <c r="N118" s="10"/>
      <c r="O118" s="10"/>
    </row>
    <row r="119" spans="1:15" x14ac:dyDescent="0.35">
      <c r="D119" s="10"/>
      <c r="E119" s="10"/>
      <c r="F119" s="10"/>
      <c r="G119" s="10"/>
      <c r="H119" s="10"/>
      <c r="I119" s="10"/>
      <c r="J119" s="10"/>
      <c r="K119" s="10"/>
      <c r="L119" s="10"/>
      <c r="M119" s="10"/>
      <c r="N119" s="10"/>
      <c r="O119" s="10"/>
    </row>
    <row r="120" spans="1:15" x14ac:dyDescent="0.35">
      <c r="D120" s="10"/>
      <c r="E120" s="10"/>
      <c r="F120" s="10"/>
      <c r="G120" s="10"/>
      <c r="H120" s="10"/>
      <c r="I120" s="10"/>
      <c r="J120" s="10"/>
      <c r="K120" s="10"/>
      <c r="L120" s="10"/>
      <c r="M120" s="10"/>
      <c r="N120" s="10"/>
      <c r="O120" s="10"/>
    </row>
    <row r="121" spans="1:15" x14ac:dyDescent="0.35">
      <c r="D121" s="10"/>
      <c r="E121" s="144" t="s">
        <v>829</v>
      </c>
      <c r="F121" s="144"/>
      <c r="G121" s="144"/>
      <c r="H121" s="128" t="s">
        <v>756</v>
      </c>
      <c r="I121" s="128" t="s">
        <v>757</v>
      </c>
      <c r="J121" s="144" t="s">
        <v>830</v>
      </c>
      <c r="K121" s="144"/>
      <c r="L121" s="144"/>
      <c r="M121" s="129" t="s">
        <v>1061</v>
      </c>
      <c r="N121" s="144" t="s">
        <v>823</v>
      </c>
      <c r="O121" s="144"/>
    </row>
    <row r="122" spans="1:15" x14ac:dyDescent="0.35">
      <c r="A122" s="3">
        <f>CALC_HAC!O372</f>
        <v>0</v>
      </c>
      <c r="D122" s="10"/>
      <c r="E122" s="146" t="str">
        <f>'1_GEN1'!E131</f>
        <v>Catalitzadors</v>
      </c>
      <c r="F122" s="146"/>
      <c r="G122" s="146"/>
      <c r="H122" s="120">
        <f>'1_GEN1'!I131</f>
        <v>0</v>
      </c>
      <c r="I122" s="111" t="str">
        <f>'1_GEN1'!J131</f>
        <v>kg</v>
      </c>
      <c r="J122" s="147"/>
      <c r="K122" s="147"/>
      <c r="L122" s="147"/>
      <c r="M122" s="116"/>
      <c r="N122" s="145"/>
      <c r="O122" s="145"/>
    </row>
    <row r="123" spans="1:15" x14ac:dyDescent="0.35">
      <c r="A123" s="3">
        <f>CALC_HAC!O373</f>
        <v>0</v>
      </c>
      <c r="D123" s="10"/>
      <c r="E123" s="146" t="str">
        <f>'1_GEN1'!E132</f>
        <v>Metalls fèrrics (ferralla)</v>
      </c>
      <c r="F123" s="146"/>
      <c r="G123" s="146"/>
      <c r="H123" s="120">
        <f>'1_GEN1'!I132</f>
        <v>0</v>
      </c>
      <c r="I123" s="111" t="str">
        <f>'1_GEN1'!J132</f>
        <v>kg</v>
      </c>
      <c r="J123" s="147"/>
      <c r="K123" s="147"/>
      <c r="L123" s="147"/>
      <c r="M123" s="116"/>
      <c r="N123" s="145"/>
      <c r="O123" s="145"/>
    </row>
    <row r="124" spans="1:15" x14ac:dyDescent="0.35">
      <c r="A124" s="3">
        <f>CALC_HAC!O374</f>
        <v>0</v>
      </c>
      <c r="D124" s="10"/>
      <c r="E124" s="146" t="str">
        <f>'1_GEN1'!E133</f>
        <v>Metalls no fèrrics</v>
      </c>
      <c r="F124" s="146"/>
      <c r="G124" s="146"/>
      <c r="H124" s="120">
        <f>'1_GEN1'!I133</f>
        <v>0</v>
      </c>
      <c r="I124" s="111" t="str">
        <f>'1_GEN1'!J133</f>
        <v>kg</v>
      </c>
      <c r="J124" s="147"/>
      <c r="K124" s="147"/>
      <c r="L124" s="147"/>
      <c r="M124" s="116"/>
      <c r="N124" s="145"/>
      <c r="O124" s="145"/>
    </row>
    <row r="125" spans="1:15" x14ac:dyDescent="0.35">
      <c r="A125" s="3">
        <f>CALC_HAC!O375</f>
        <v>0</v>
      </c>
      <c r="D125" s="10"/>
      <c r="E125" s="146" t="str">
        <f>'1_GEN1'!E134</f>
        <v>Pneumàtics</v>
      </c>
      <c r="F125" s="146"/>
      <c r="G125" s="146"/>
      <c r="H125" s="120">
        <f>'1_GEN1'!I134</f>
        <v>0</v>
      </c>
      <c r="I125" s="111" t="str">
        <f>'1_GEN1'!J134</f>
        <v>kg</v>
      </c>
      <c r="J125" s="147"/>
      <c r="K125" s="147"/>
      <c r="L125" s="147"/>
      <c r="M125" s="116"/>
      <c r="N125" s="145"/>
      <c r="O125" s="145"/>
    </row>
    <row r="126" spans="1:15" x14ac:dyDescent="0.35">
      <c r="A126" s="3">
        <f>CALC_HAC!O376</f>
        <v>0</v>
      </c>
      <c r="D126" s="10"/>
      <c r="E126" s="146" t="str">
        <f>'1_GEN1'!E135</f>
        <v>Plàstics</v>
      </c>
      <c r="F126" s="146"/>
      <c r="G126" s="146"/>
      <c r="H126" s="120">
        <f>'1_GEN1'!I135</f>
        <v>0</v>
      </c>
      <c r="I126" s="111" t="str">
        <f>'1_GEN1'!J135</f>
        <v>kg</v>
      </c>
      <c r="J126" s="147"/>
      <c r="K126" s="147"/>
      <c r="L126" s="147"/>
      <c r="M126" s="116"/>
      <c r="N126" s="145"/>
      <c r="O126" s="145"/>
    </row>
    <row r="127" spans="1:15" x14ac:dyDescent="0.35">
      <c r="A127" s="3">
        <f>CALC_HAC!O377</f>
        <v>0</v>
      </c>
      <c r="D127" s="10"/>
      <c r="E127" s="146" t="str">
        <f>'1_GEN1'!E136</f>
        <v>Vidre</v>
      </c>
      <c r="F127" s="146"/>
      <c r="G127" s="146"/>
      <c r="H127" s="120">
        <f>'1_GEN1'!I136</f>
        <v>0</v>
      </c>
      <c r="I127" s="111" t="str">
        <f>'1_GEN1'!J136</f>
        <v>kg</v>
      </c>
      <c r="J127" s="147"/>
      <c r="K127" s="147"/>
      <c r="L127" s="147"/>
      <c r="M127" s="116"/>
      <c r="N127" s="145"/>
      <c r="O127" s="145"/>
    </row>
    <row r="128" spans="1:15" x14ac:dyDescent="0.35">
      <c r="A128" s="3">
        <f>CALC_HAC!O378</f>
        <v>0</v>
      </c>
      <c r="D128" s="10"/>
      <c r="E128" s="146" t="str">
        <f>'1_GEN1'!E137</f>
        <v>Banals (Fusta, cautxús i textil)</v>
      </c>
      <c r="F128" s="146"/>
      <c r="G128" s="146"/>
      <c r="H128" s="120">
        <f>'1_GEN1'!I137</f>
        <v>0</v>
      </c>
      <c r="I128" s="111" t="str">
        <f>'1_GEN1'!J137</f>
        <v>kg</v>
      </c>
      <c r="J128" s="147"/>
      <c r="K128" s="147"/>
      <c r="L128" s="147"/>
      <c r="M128" s="116"/>
      <c r="N128" s="145"/>
      <c r="O128" s="145"/>
    </row>
    <row r="129" spans="1:15" x14ac:dyDescent="0.35">
      <c r="A129" s="3">
        <f>CALC_HAC!O379</f>
        <v>0</v>
      </c>
      <c r="D129" s="10"/>
      <c r="E129" s="146" t="str">
        <f>'1_GEN1'!E138</f>
        <v>Residus d'oficina (paper, etc.)</v>
      </c>
      <c r="F129" s="146"/>
      <c r="G129" s="146"/>
      <c r="H129" s="120">
        <f>'1_GEN1'!I138</f>
        <v>0</v>
      </c>
      <c r="I129" s="111" t="str">
        <f>'1_GEN1'!J138</f>
        <v>kg</v>
      </c>
      <c r="J129" s="147"/>
      <c r="K129" s="147"/>
      <c r="L129" s="147"/>
      <c r="M129" s="116"/>
      <c r="N129" s="145"/>
      <c r="O129" s="145"/>
    </row>
    <row r="130" spans="1:15" x14ac:dyDescent="0.35">
      <c r="A130" s="3">
        <f>CALC_HAC!O380</f>
        <v>0</v>
      </c>
      <c r="D130" s="10"/>
      <c r="E130" s="146" t="str">
        <f>TEXTOS!$A$11&amp;" "&amp;'1_GEN1'!E143</f>
        <v>RP RNP1</v>
      </c>
      <c r="F130" s="146"/>
      <c r="G130" s="146"/>
      <c r="H130" s="120">
        <f>'1_GEN1'!I143</f>
        <v>0</v>
      </c>
      <c r="I130" s="111" t="str">
        <f>'1_GEN1'!J143</f>
        <v>kg</v>
      </c>
      <c r="J130" s="147"/>
      <c r="K130" s="147"/>
      <c r="L130" s="147"/>
      <c r="M130" s="116"/>
      <c r="N130" s="145"/>
      <c r="O130" s="145"/>
    </row>
    <row r="131" spans="1:15" x14ac:dyDescent="0.35">
      <c r="A131" s="3">
        <f>CALC_HAC!O381</f>
        <v>0</v>
      </c>
      <c r="D131" s="10"/>
      <c r="E131" s="146" t="str">
        <f>TEXTOS!$A$11&amp;" "&amp;'1_GEN1'!E144</f>
        <v xml:space="preserve">RP </v>
      </c>
      <c r="F131" s="146"/>
      <c r="G131" s="146"/>
      <c r="H131" s="120">
        <f>'1_GEN1'!I144</f>
        <v>0</v>
      </c>
      <c r="I131" s="111" t="str">
        <f>'1_GEN1'!J144</f>
        <v>kg</v>
      </c>
      <c r="J131" s="147"/>
      <c r="K131" s="147"/>
      <c r="L131" s="147"/>
      <c r="M131" s="116"/>
      <c r="N131" s="145"/>
      <c r="O131" s="145"/>
    </row>
    <row r="132" spans="1:15" x14ac:dyDescent="0.35">
      <c r="A132" s="3">
        <f>CALC_HAC!O382</f>
        <v>0</v>
      </c>
      <c r="D132" s="10"/>
      <c r="E132" s="146" t="str">
        <f>TEXTOS!$A$11&amp;" "&amp;'1_GEN1'!E145</f>
        <v>RP RNP3</v>
      </c>
      <c r="F132" s="146"/>
      <c r="G132" s="146"/>
      <c r="H132" s="120">
        <f>'1_GEN1'!I145</f>
        <v>0</v>
      </c>
      <c r="I132" s="111" t="str">
        <f>'1_GEN1'!J145</f>
        <v>kg</v>
      </c>
      <c r="J132" s="147"/>
      <c r="K132" s="147"/>
      <c r="L132" s="147"/>
      <c r="M132" s="116"/>
      <c r="N132" s="145"/>
      <c r="O132" s="145"/>
    </row>
    <row r="133" spans="1:15" x14ac:dyDescent="0.35">
      <c r="A133" s="3">
        <f>CALC_HAC!O383</f>
        <v>0</v>
      </c>
      <c r="D133" s="10"/>
      <c r="E133" s="146" t="str">
        <f>TEXTOS!$A$11&amp;" "&amp;'1_GEN1'!E146</f>
        <v>RP RNP4</v>
      </c>
      <c r="F133" s="146"/>
      <c r="G133" s="146"/>
      <c r="H133" s="120">
        <f>'1_GEN1'!I146</f>
        <v>0</v>
      </c>
      <c r="I133" s="111" t="str">
        <f>'1_GEN1'!J146</f>
        <v>kg</v>
      </c>
      <c r="J133" s="147"/>
      <c r="K133" s="147"/>
      <c r="L133" s="147"/>
      <c r="M133" s="116"/>
      <c r="N133" s="145"/>
      <c r="O133" s="145"/>
    </row>
    <row r="134" spans="1:15" x14ac:dyDescent="0.35">
      <c r="D134" s="10"/>
      <c r="E134" s="10"/>
      <c r="F134" s="10"/>
      <c r="G134" s="10"/>
      <c r="H134" s="10"/>
      <c r="I134" s="10"/>
      <c r="J134" s="10"/>
      <c r="K134" s="10"/>
      <c r="L134" s="10"/>
      <c r="M134" s="10"/>
      <c r="N134" s="10"/>
      <c r="O134" s="10"/>
    </row>
    <row r="135" spans="1:15" x14ac:dyDescent="0.35">
      <c r="D135" s="10"/>
      <c r="E135" s="130" t="s">
        <v>1062</v>
      </c>
      <c r="F135" s="10"/>
      <c r="G135" s="10"/>
      <c r="H135" s="10"/>
      <c r="I135" s="10"/>
      <c r="J135" s="10"/>
      <c r="K135" s="10"/>
      <c r="L135" s="10"/>
      <c r="M135" s="10"/>
      <c r="N135" s="10"/>
      <c r="O135" s="10"/>
    </row>
    <row r="136" spans="1:15" x14ac:dyDescent="0.35">
      <c r="D136" s="10"/>
      <c r="E136" s="10"/>
      <c r="F136" s="10"/>
      <c r="G136" s="10"/>
      <c r="H136" s="10"/>
      <c r="I136" s="10"/>
      <c r="J136" s="10"/>
      <c r="K136" s="10"/>
      <c r="L136" s="10"/>
      <c r="M136" s="10"/>
      <c r="N136" s="10"/>
      <c r="O136" s="10"/>
    </row>
    <row r="137" spans="1:15" x14ac:dyDescent="0.35">
      <c r="C137" s="1">
        <v>7</v>
      </c>
      <c r="D137" s="10" t="str">
        <f>TEXTOS!$D$18</f>
        <v>Transport de peces recuperades</v>
      </c>
      <c r="E137" s="10"/>
      <c r="F137" s="10"/>
      <c r="G137" s="10"/>
      <c r="H137" s="10"/>
      <c r="I137" s="10"/>
      <c r="J137" s="10"/>
      <c r="K137" s="10"/>
      <c r="L137" s="10"/>
      <c r="M137" s="10"/>
      <c r="N137" s="10"/>
      <c r="O137" s="10"/>
    </row>
    <row r="138" spans="1:15" x14ac:dyDescent="0.35">
      <c r="D138" s="10" t="s">
        <v>831</v>
      </c>
      <c r="E138" s="10"/>
      <c r="F138" s="10"/>
      <c r="G138" s="10"/>
      <c r="H138" s="10"/>
      <c r="I138" s="10"/>
      <c r="J138" s="10"/>
      <c r="K138" s="10"/>
      <c r="L138" s="10"/>
      <c r="M138" s="10"/>
      <c r="N138" s="10"/>
      <c r="O138" s="10"/>
    </row>
    <row r="139" spans="1:15" x14ac:dyDescent="0.35">
      <c r="D139" s="10" t="s">
        <v>835</v>
      </c>
      <c r="E139" s="10"/>
      <c r="F139" s="10"/>
      <c r="G139" s="10"/>
      <c r="H139" s="10"/>
      <c r="I139" s="10"/>
      <c r="J139" s="10"/>
      <c r="K139" s="10"/>
      <c r="L139" s="10"/>
      <c r="M139" s="10"/>
      <c r="N139" s="10"/>
      <c r="O139" s="10"/>
    </row>
    <row r="140" spans="1:15" x14ac:dyDescent="0.35">
      <c r="D140" s="10"/>
      <c r="E140" s="10"/>
      <c r="F140" s="10"/>
      <c r="G140" s="10"/>
      <c r="H140" s="10"/>
      <c r="I140" s="10"/>
      <c r="J140" s="10"/>
      <c r="K140" s="10"/>
      <c r="L140" s="10"/>
      <c r="M140" s="10"/>
      <c r="N140" s="10"/>
      <c r="O140" s="10"/>
    </row>
    <row r="141" spans="1:15" x14ac:dyDescent="0.35">
      <c r="D141" s="10"/>
      <c r="E141" s="144" t="s">
        <v>832</v>
      </c>
      <c r="F141" s="144"/>
      <c r="G141" s="144"/>
      <c r="H141" s="128" t="s">
        <v>833</v>
      </c>
      <c r="I141" s="128" t="s">
        <v>757</v>
      </c>
      <c r="J141" s="144" t="s">
        <v>834</v>
      </c>
      <c r="K141" s="144"/>
      <c r="L141" s="144"/>
      <c r="M141" s="129" t="s">
        <v>1063</v>
      </c>
      <c r="N141" s="144" t="s">
        <v>823</v>
      </c>
      <c r="O141" s="144"/>
    </row>
    <row r="142" spans="1:15" x14ac:dyDescent="0.35">
      <c r="D142" s="10">
        <v>1</v>
      </c>
      <c r="E142" s="147"/>
      <c r="F142" s="147"/>
      <c r="G142" s="147"/>
      <c r="H142" s="116"/>
      <c r="I142" s="111" t="s">
        <v>5</v>
      </c>
      <c r="J142" s="147"/>
      <c r="K142" s="147"/>
      <c r="L142" s="147"/>
      <c r="M142" s="116"/>
      <c r="N142" s="148"/>
      <c r="O142" s="149"/>
    </row>
    <row r="143" spans="1:15" x14ac:dyDescent="0.35">
      <c r="D143" s="10">
        <v>2</v>
      </c>
      <c r="E143" s="147"/>
      <c r="F143" s="147"/>
      <c r="G143" s="147"/>
      <c r="H143" s="116"/>
      <c r="I143" s="111" t="s">
        <v>5</v>
      </c>
      <c r="J143" s="147"/>
      <c r="K143" s="147"/>
      <c r="L143" s="147"/>
      <c r="M143" s="116"/>
      <c r="N143" s="148"/>
      <c r="O143" s="149"/>
    </row>
    <row r="144" spans="1:15" x14ac:dyDescent="0.35">
      <c r="D144" s="10">
        <v>3</v>
      </c>
      <c r="E144" s="147"/>
      <c r="F144" s="147"/>
      <c r="G144" s="147"/>
      <c r="H144" s="116"/>
      <c r="I144" s="111" t="s">
        <v>5</v>
      </c>
      <c r="J144" s="147"/>
      <c r="K144" s="147"/>
      <c r="L144" s="147"/>
      <c r="M144" s="116"/>
      <c r="N144" s="148"/>
      <c r="O144" s="149"/>
    </row>
    <row r="145" spans="4:15" x14ac:dyDescent="0.35">
      <c r="D145" s="10">
        <v>4</v>
      </c>
      <c r="E145" s="147"/>
      <c r="F145" s="147"/>
      <c r="G145" s="147"/>
      <c r="H145" s="116"/>
      <c r="I145" s="111" t="s">
        <v>5</v>
      </c>
      <c r="J145" s="147"/>
      <c r="K145" s="147"/>
      <c r="L145" s="147"/>
      <c r="M145" s="116"/>
      <c r="N145" s="148"/>
      <c r="O145" s="149"/>
    </row>
    <row r="146" spans="4:15" x14ac:dyDescent="0.35">
      <c r="D146" s="10">
        <v>5</v>
      </c>
      <c r="E146" s="147"/>
      <c r="F146" s="147"/>
      <c r="G146" s="147"/>
      <c r="H146" s="116"/>
      <c r="I146" s="111" t="s">
        <v>5</v>
      </c>
      <c r="J146" s="147"/>
      <c r="K146" s="147"/>
      <c r="L146" s="147"/>
      <c r="M146" s="116"/>
      <c r="N146" s="148"/>
      <c r="O146" s="149"/>
    </row>
    <row r="147" spans="4:15" x14ac:dyDescent="0.35">
      <c r="D147" s="10">
        <v>6</v>
      </c>
      <c r="E147" s="147"/>
      <c r="F147" s="147"/>
      <c r="G147" s="147"/>
      <c r="H147" s="116"/>
      <c r="I147" s="111" t="s">
        <v>5</v>
      </c>
      <c r="J147" s="147"/>
      <c r="K147" s="147"/>
      <c r="L147" s="147"/>
      <c r="M147" s="116"/>
      <c r="N147" s="148"/>
      <c r="O147" s="149"/>
    </row>
    <row r="148" spans="4:15" x14ac:dyDescent="0.35">
      <c r="D148" s="10">
        <v>7</v>
      </c>
      <c r="E148" s="147"/>
      <c r="F148" s="147"/>
      <c r="G148" s="147"/>
      <c r="H148" s="116"/>
      <c r="I148" s="111" t="s">
        <v>5</v>
      </c>
      <c r="J148" s="147"/>
      <c r="K148" s="147"/>
      <c r="L148" s="147"/>
      <c r="M148" s="116"/>
      <c r="N148" s="148"/>
      <c r="O148" s="149"/>
    </row>
    <row r="149" spans="4:15" x14ac:dyDescent="0.35">
      <c r="D149" s="10">
        <v>8</v>
      </c>
      <c r="E149" s="147"/>
      <c r="F149" s="147"/>
      <c r="G149" s="147"/>
      <c r="H149" s="116"/>
      <c r="I149" s="111" t="s">
        <v>5</v>
      </c>
      <c r="J149" s="147"/>
      <c r="K149" s="147"/>
      <c r="L149" s="147"/>
      <c r="M149" s="116"/>
      <c r="N149" s="148"/>
      <c r="O149" s="149"/>
    </row>
    <row r="150" spans="4:15" x14ac:dyDescent="0.35">
      <c r="D150" s="10">
        <v>9</v>
      </c>
      <c r="E150" s="147"/>
      <c r="F150" s="147"/>
      <c r="G150" s="147"/>
      <c r="H150" s="116"/>
      <c r="I150" s="111" t="s">
        <v>5</v>
      </c>
      <c r="J150" s="147"/>
      <c r="K150" s="147"/>
      <c r="L150" s="147"/>
      <c r="M150" s="116"/>
      <c r="N150" s="148"/>
      <c r="O150" s="149"/>
    </row>
    <row r="151" spans="4:15" x14ac:dyDescent="0.35">
      <c r="D151" s="10">
        <v>10</v>
      </c>
      <c r="E151" s="147"/>
      <c r="F151" s="147"/>
      <c r="G151" s="147"/>
      <c r="H151" s="116"/>
      <c r="I151" s="111" t="s">
        <v>5</v>
      </c>
      <c r="J151" s="147"/>
      <c r="K151" s="147"/>
      <c r="L151" s="147"/>
      <c r="M151" s="116"/>
      <c r="N151" s="148"/>
      <c r="O151" s="149"/>
    </row>
    <row r="152" spans="4:15" x14ac:dyDescent="0.35">
      <c r="D152" s="10">
        <v>11</v>
      </c>
      <c r="E152" s="147"/>
      <c r="F152" s="147"/>
      <c r="G152" s="147"/>
      <c r="H152" s="116"/>
      <c r="I152" s="111" t="s">
        <v>5</v>
      </c>
      <c r="J152" s="147"/>
      <c r="K152" s="147"/>
      <c r="L152" s="147"/>
      <c r="M152" s="116"/>
      <c r="N152" s="148"/>
      <c r="O152" s="149"/>
    </row>
    <row r="153" spans="4:15" x14ac:dyDescent="0.35">
      <c r="D153" s="10">
        <v>12</v>
      </c>
      <c r="E153" s="147"/>
      <c r="F153" s="147"/>
      <c r="G153" s="147"/>
      <c r="H153" s="116"/>
      <c r="I153" s="111" t="s">
        <v>5</v>
      </c>
      <c r="J153" s="147"/>
      <c r="K153" s="147"/>
      <c r="L153" s="147"/>
      <c r="M153" s="116"/>
      <c r="N153" s="148"/>
      <c r="O153" s="149"/>
    </row>
    <row r="154" spans="4:15" x14ac:dyDescent="0.35">
      <c r="D154" s="10">
        <v>13</v>
      </c>
      <c r="E154" s="147"/>
      <c r="F154" s="147"/>
      <c r="G154" s="147"/>
      <c r="H154" s="116"/>
      <c r="I154" s="111" t="s">
        <v>5</v>
      </c>
      <c r="J154" s="147"/>
      <c r="K154" s="147"/>
      <c r="L154" s="147"/>
      <c r="M154" s="116"/>
      <c r="N154" s="148"/>
      <c r="O154" s="149"/>
    </row>
    <row r="155" spans="4:15" x14ac:dyDescent="0.35">
      <c r="D155" s="10">
        <v>14</v>
      </c>
      <c r="E155" s="147"/>
      <c r="F155" s="147"/>
      <c r="G155" s="147"/>
      <c r="H155" s="116"/>
      <c r="I155" s="111" t="s">
        <v>5</v>
      </c>
      <c r="J155" s="147"/>
      <c r="K155" s="147"/>
      <c r="L155" s="147"/>
      <c r="M155" s="116"/>
      <c r="N155" s="148"/>
      <c r="O155" s="149"/>
    </row>
    <row r="156" spans="4:15" x14ac:dyDescent="0.35">
      <c r="D156" s="10">
        <v>15</v>
      </c>
      <c r="E156" s="147"/>
      <c r="F156" s="147"/>
      <c r="G156" s="147"/>
      <c r="H156" s="116"/>
      <c r="I156" s="111" t="s">
        <v>5</v>
      </c>
      <c r="J156" s="147"/>
      <c r="K156" s="147"/>
      <c r="L156" s="147"/>
      <c r="M156" s="116"/>
      <c r="N156" s="148"/>
      <c r="O156" s="149"/>
    </row>
    <row r="157" spans="4:15" x14ac:dyDescent="0.35">
      <c r="D157" s="10">
        <v>16</v>
      </c>
      <c r="E157" s="147"/>
      <c r="F157" s="147"/>
      <c r="G157" s="147"/>
      <c r="H157" s="116"/>
      <c r="I157" s="111" t="s">
        <v>5</v>
      </c>
      <c r="J157" s="147"/>
      <c r="K157" s="147"/>
      <c r="L157" s="147"/>
      <c r="M157" s="116"/>
      <c r="N157" s="148"/>
      <c r="O157" s="149"/>
    </row>
    <row r="158" spans="4:15" x14ac:dyDescent="0.35">
      <c r="D158" s="10">
        <v>17</v>
      </c>
      <c r="E158" s="147"/>
      <c r="F158" s="147"/>
      <c r="G158" s="147"/>
      <c r="H158" s="116"/>
      <c r="I158" s="111" t="s">
        <v>5</v>
      </c>
      <c r="J158" s="147"/>
      <c r="K158" s="147"/>
      <c r="L158" s="147"/>
      <c r="M158" s="116"/>
      <c r="N158" s="148"/>
      <c r="O158" s="149"/>
    </row>
    <row r="159" spans="4:15" x14ac:dyDescent="0.35">
      <c r="D159" s="10">
        <v>18</v>
      </c>
      <c r="E159" s="147"/>
      <c r="F159" s="147"/>
      <c r="G159" s="147"/>
      <c r="H159" s="116"/>
      <c r="I159" s="111" t="s">
        <v>5</v>
      </c>
      <c r="J159" s="147"/>
      <c r="K159" s="147"/>
      <c r="L159" s="147"/>
      <c r="M159" s="116"/>
      <c r="N159" s="148"/>
      <c r="O159" s="149"/>
    </row>
    <row r="160" spans="4:15" x14ac:dyDescent="0.35">
      <c r="D160" s="10">
        <v>19</v>
      </c>
      <c r="E160" s="147"/>
      <c r="F160" s="147"/>
      <c r="G160" s="147"/>
      <c r="H160" s="116"/>
      <c r="I160" s="111" t="s">
        <v>5</v>
      </c>
      <c r="J160" s="147"/>
      <c r="K160" s="147"/>
      <c r="L160" s="147"/>
      <c r="M160" s="116"/>
      <c r="N160" s="148"/>
      <c r="O160" s="149"/>
    </row>
    <row r="161" spans="4:15" x14ac:dyDescent="0.35">
      <c r="D161" s="10">
        <v>20</v>
      </c>
      <c r="E161" s="147"/>
      <c r="F161" s="147"/>
      <c r="G161" s="147"/>
      <c r="H161" s="116"/>
      <c r="I161" s="111" t="s">
        <v>5</v>
      </c>
      <c r="J161" s="147"/>
      <c r="K161" s="147"/>
      <c r="L161" s="147"/>
      <c r="M161" s="116"/>
      <c r="N161" s="148"/>
      <c r="O161" s="149"/>
    </row>
    <row r="162" spans="4:15" x14ac:dyDescent="0.35">
      <c r="D162" s="10"/>
      <c r="E162" s="10"/>
      <c r="F162" s="10"/>
      <c r="G162" s="10"/>
      <c r="H162" s="10"/>
      <c r="I162" s="10"/>
      <c r="J162" s="10"/>
      <c r="K162" s="10"/>
      <c r="L162" s="10"/>
      <c r="M162" s="10"/>
      <c r="N162" s="10"/>
      <c r="O162" s="10"/>
    </row>
    <row r="163" spans="4:15" x14ac:dyDescent="0.35">
      <c r="D163" s="10"/>
      <c r="E163" s="130" t="s">
        <v>1064</v>
      </c>
      <c r="F163" s="10"/>
      <c r="G163" s="10"/>
      <c r="H163" s="10"/>
      <c r="I163" s="10"/>
      <c r="J163" s="10"/>
      <c r="K163" s="10"/>
      <c r="L163" s="10"/>
      <c r="M163" s="10"/>
      <c r="N163" s="10"/>
      <c r="O163" s="10"/>
    </row>
    <row r="164" spans="4:15" x14ac:dyDescent="0.35">
      <c r="D164" s="10"/>
      <c r="E164" s="10"/>
      <c r="F164" s="10"/>
      <c r="G164" s="10"/>
      <c r="H164" s="10"/>
      <c r="I164" s="10"/>
      <c r="J164" s="10"/>
      <c r="K164" s="10"/>
      <c r="L164" s="10"/>
      <c r="M164" s="10"/>
      <c r="N164" s="10"/>
      <c r="O164" s="10"/>
    </row>
    <row r="165" spans="4:15" x14ac:dyDescent="0.35">
      <c r="D165" s="10"/>
      <c r="E165" s="10"/>
      <c r="F165" s="10"/>
      <c r="G165" s="10"/>
      <c r="H165" s="10"/>
      <c r="I165" s="10"/>
      <c r="J165" s="10"/>
      <c r="K165" s="10"/>
      <c r="L165" s="10"/>
      <c r="M165" s="10"/>
      <c r="N165" s="10"/>
      <c r="O165" s="10"/>
    </row>
    <row r="166" spans="4:15" x14ac:dyDescent="0.35">
      <c r="D166" s="10"/>
      <c r="E166" s="10"/>
      <c r="F166" s="10"/>
      <c r="G166" s="10"/>
      <c r="H166" s="10"/>
      <c r="I166" s="10"/>
      <c r="J166" s="10"/>
      <c r="K166" s="10"/>
      <c r="L166" s="10"/>
      <c r="M166" s="10"/>
      <c r="N166" s="10"/>
      <c r="O166" s="10"/>
    </row>
  </sheetData>
  <sheetProtection algorithmName="SHA-512" hashValue="35ZIcmsuqn9O5ojmyaBGkcVXnABj1KnjnyNo73gIjazX5tWeMI8s7VJ8g3kUkHSN+sQx40+yTfw0+wNSZ5BQMA==" saltValue="KCtp9KWDNqoccXqfyw1DTw==" spinCount="100000" sheet="1" objects="1" scenarios="1"/>
  <mergeCells count="281">
    <mergeCell ref="E62:E65"/>
    <mergeCell ref="E66:E73"/>
    <mergeCell ref="E74:E77"/>
    <mergeCell ref="D6:I6"/>
    <mergeCell ref="D7:D8"/>
    <mergeCell ref="G7:G8"/>
    <mergeCell ref="E8:F8"/>
    <mergeCell ref="E42:G42"/>
    <mergeCell ref="E43:G43"/>
    <mergeCell ref="E44:G44"/>
    <mergeCell ref="E45:G45"/>
    <mergeCell ref="E46:G46"/>
    <mergeCell ref="E47:G47"/>
    <mergeCell ref="E48:G48"/>
    <mergeCell ref="E49:G49"/>
    <mergeCell ref="E50:G50"/>
    <mergeCell ref="E57:G57"/>
    <mergeCell ref="E38:G38"/>
    <mergeCell ref="E39:G39"/>
    <mergeCell ref="E40:G40"/>
    <mergeCell ref="E41:G41"/>
    <mergeCell ref="F75:G75"/>
    <mergeCell ref="F76:G76"/>
    <mergeCell ref="J39:L39"/>
    <mergeCell ref="J40:L40"/>
    <mergeCell ref="J41:L41"/>
    <mergeCell ref="J47:L47"/>
    <mergeCell ref="E58:E61"/>
    <mergeCell ref="J48:L48"/>
    <mergeCell ref="J49:L49"/>
    <mergeCell ref="J50:L50"/>
    <mergeCell ref="N38:O38"/>
    <mergeCell ref="J42:L42"/>
    <mergeCell ref="J43:L43"/>
    <mergeCell ref="J44:L44"/>
    <mergeCell ref="J45:L45"/>
    <mergeCell ref="J46:L46"/>
    <mergeCell ref="N46:O46"/>
    <mergeCell ref="N47:O47"/>
    <mergeCell ref="N48:O48"/>
    <mergeCell ref="N49:O49"/>
    <mergeCell ref="N50:O50"/>
    <mergeCell ref="N45:O45"/>
    <mergeCell ref="N44:O44"/>
    <mergeCell ref="N39:O39"/>
    <mergeCell ref="N40:O40"/>
    <mergeCell ref="N41:O41"/>
    <mergeCell ref="N42:O42"/>
    <mergeCell ref="N43:O43"/>
    <mergeCell ref="J38:L38"/>
    <mergeCell ref="J57:L57"/>
    <mergeCell ref="N57:O57"/>
    <mergeCell ref="J58:L58"/>
    <mergeCell ref="J59:L59"/>
    <mergeCell ref="F73:G73"/>
    <mergeCell ref="F74:G74"/>
    <mergeCell ref="F68:G68"/>
    <mergeCell ref="F69:G69"/>
    <mergeCell ref="F70:G70"/>
    <mergeCell ref="F71:G71"/>
    <mergeCell ref="F72:G72"/>
    <mergeCell ref="F63:G63"/>
    <mergeCell ref="F64:G64"/>
    <mergeCell ref="F65:G65"/>
    <mergeCell ref="F66:G66"/>
    <mergeCell ref="F67:G67"/>
    <mergeCell ref="F58:G58"/>
    <mergeCell ref="F59:G59"/>
    <mergeCell ref="F60:G60"/>
    <mergeCell ref="F61:G61"/>
    <mergeCell ref="F62:G62"/>
    <mergeCell ref="J65:L65"/>
    <mergeCell ref="J66:L66"/>
    <mergeCell ref="J67:L67"/>
    <mergeCell ref="J68:L68"/>
    <mergeCell ref="J69:L69"/>
    <mergeCell ref="J60:L60"/>
    <mergeCell ref="J61:L61"/>
    <mergeCell ref="J62:L62"/>
    <mergeCell ref="J63:L63"/>
    <mergeCell ref="J64:L64"/>
    <mergeCell ref="N67:O67"/>
    <mergeCell ref="N68:O68"/>
    <mergeCell ref="N69:O69"/>
    <mergeCell ref="N70:O70"/>
    <mergeCell ref="J70:L70"/>
    <mergeCell ref="J71:L71"/>
    <mergeCell ref="J72:L72"/>
    <mergeCell ref="J73:L73"/>
    <mergeCell ref="J74:L74"/>
    <mergeCell ref="N58:O58"/>
    <mergeCell ref="N59:O59"/>
    <mergeCell ref="N60:O60"/>
    <mergeCell ref="N61:O61"/>
    <mergeCell ref="N62:O62"/>
    <mergeCell ref="N63:O63"/>
    <mergeCell ref="N64:O64"/>
    <mergeCell ref="N65:O65"/>
    <mergeCell ref="N66:O66"/>
    <mergeCell ref="N76:O76"/>
    <mergeCell ref="N77:O77"/>
    <mergeCell ref="J85:L85"/>
    <mergeCell ref="J86:L86"/>
    <mergeCell ref="E84:G84"/>
    <mergeCell ref="J84:L84"/>
    <mergeCell ref="N84:O84"/>
    <mergeCell ref="N71:O71"/>
    <mergeCell ref="N72:O72"/>
    <mergeCell ref="N73:O73"/>
    <mergeCell ref="N74:O74"/>
    <mergeCell ref="N75:O75"/>
    <mergeCell ref="J75:L75"/>
    <mergeCell ref="J76:L76"/>
    <mergeCell ref="J77:L77"/>
    <mergeCell ref="F77:G77"/>
    <mergeCell ref="J87:L87"/>
    <mergeCell ref="J88:L88"/>
    <mergeCell ref="J89:L89"/>
    <mergeCell ref="N85:O85"/>
    <mergeCell ref="N86:O86"/>
    <mergeCell ref="N87:O87"/>
    <mergeCell ref="N88:O88"/>
    <mergeCell ref="N89:O89"/>
    <mergeCell ref="E85:G85"/>
    <mergeCell ref="E86:G86"/>
    <mergeCell ref="E87:G87"/>
    <mergeCell ref="E88:G88"/>
    <mergeCell ref="E89:G89"/>
    <mergeCell ref="J103:L103"/>
    <mergeCell ref="J104:L104"/>
    <mergeCell ref="J105:L105"/>
    <mergeCell ref="J106:L106"/>
    <mergeCell ref="J107:L107"/>
    <mergeCell ref="J98:L98"/>
    <mergeCell ref="J99:L99"/>
    <mergeCell ref="J100:L100"/>
    <mergeCell ref="J101:L101"/>
    <mergeCell ref="J102:L102"/>
    <mergeCell ref="N110:O110"/>
    <mergeCell ref="N111:O111"/>
    <mergeCell ref="N112:O112"/>
    <mergeCell ref="J113:L113"/>
    <mergeCell ref="E98:G98"/>
    <mergeCell ref="E99:G99"/>
    <mergeCell ref="E100:G100"/>
    <mergeCell ref="E101:G101"/>
    <mergeCell ref="E102:G102"/>
    <mergeCell ref="E103:G103"/>
    <mergeCell ref="E104:G104"/>
    <mergeCell ref="E105:G105"/>
    <mergeCell ref="E106:G106"/>
    <mergeCell ref="E107:G107"/>
    <mergeCell ref="E108:G108"/>
    <mergeCell ref="E109:G109"/>
    <mergeCell ref="E110:G110"/>
    <mergeCell ref="E111:G111"/>
    <mergeCell ref="E112:G112"/>
    <mergeCell ref="J108:L108"/>
    <mergeCell ref="J109:L109"/>
    <mergeCell ref="J110:L110"/>
    <mergeCell ref="J111:L111"/>
    <mergeCell ref="J112:L112"/>
    <mergeCell ref="E123:G123"/>
    <mergeCell ref="E124:G124"/>
    <mergeCell ref="E125:G125"/>
    <mergeCell ref="E126:G126"/>
    <mergeCell ref="E127:G127"/>
    <mergeCell ref="N113:O113"/>
    <mergeCell ref="N97:O97"/>
    <mergeCell ref="J97:L97"/>
    <mergeCell ref="E97:G97"/>
    <mergeCell ref="E122:G122"/>
    <mergeCell ref="N122:O122"/>
    <mergeCell ref="E113:G113"/>
    <mergeCell ref="N98:O98"/>
    <mergeCell ref="N99:O99"/>
    <mergeCell ref="N100:O100"/>
    <mergeCell ref="N101:O101"/>
    <mergeCell ref="N102:O102"/>
    <mergeCell ref="N103:O103"/>
    <mergeCell ref="N104:O104"/>
    <mergeCell ref="N105:O105"/>
    <mergeCell ref="N106:O106"/>
    <mergeCell ref="N107:O107"/>
    <mergeCell ref="N108:O108"/>
    <mergeCell ref="N109:O109"/>
    <mergeCell ref="J129:L129"/>
    <mergeCell ref="J130:L130"/>
    <mergeCell ref="J131:L131"/>
    <mergeCell ref="J132:L132"/>
    <mergeCell ref="J133:L133"/>
    <mergeCell ref="E128:G128"/>
    <mergeCell ref="E129:G129"/>
    <mergeCell ref="E130:G130"/>
    <mergeCell ref="E131:G131"/>
    <mergeCell ref="E132:G132"/>
    <mergeCell ref="N145:O145"/>
    <mergeCell ref="N146:O146"/>
    <mergeCell ref="N133:O133"/>
    <mergeCell ref="E121:G121"/>
    <mergeCell ref="J121:L121"/>
    <mergeCell ref="N121:O121"/>
    <mergeCell ref="N128:O128"/>
    <mergeCell ref="N129:O129"/>
    <mergeCell ref="N130:O130"/>
    <mergeCell ref="N131:O131"/>
    <mergeCell ref="N132:O132"/>
    <mergeCell ref="N123:O123"/>
    <mergeCell ref="N124:O124"/>
    <mergeCell ref="N125:O125"/>
    <mergeCell ref="N126:O126"/>
    <mergeCell ref="N127:O127"/>
    <mergeCell ref="E133:G133"/>
    <mergeCell ref="J122:L122"/>
    <mergeCell ref="J123:L123"/>
    <mergeCell ref="J124:L124"/>
    <mergeCell ref="J125:L125"/>
    <mergeCell ref="J126:L126"/>
    <mergeCell ref="J127:L127"/>
    <mergeCell ref="J128:L128"/>
    <mergeCell ref="N159:O159"/>
    <mergeCell ref="N160:O160"/>
    <mergeCell ref="N161:O161"/>
    <mergeCell ref="N152:O152"/>
    <mergeCell ref="N153:O153"/>
    <mergeCell ref="N155:O155"/>
    <mergeCell ref="N154:O154"/>
    <mergeCell ref="N156:O156"/>
    <mergeCell ref="N147:O147"/>
    <mergeCell ref="N148:O148"/>
    <mergeCell ref="N149:O149"/>
    <mergeCell ref="N150:O150"/>
    <mergeCell ref="N151:O151"/>
    <mergeCell ref="J160:L160"/>
    <mergeCell ref="J161:L161"/>
    <mergeCell ref="J152:L152"/>
    <mergeCell ref="J153:L153"/>
    <mergeCell ref="J154:L154"/>
    <mergeCell ref="J155:L155"/>
    <mergeCell ref="J156:L156"/>
    <mergeCell ref="J147:L147"/>
    <mergeCell ref="J148:L148"/>
    <mergeCell ref="J149:L149"/>
    <mergeCell ref="J150:L150"/>
    <mergeCell ref="J151:L151"/>
    <mergeCell ref="E160:G160"/>
    <mergeCell ref="E161:G161"/>
    <mergeCell ref="E152:G152"/>
    <mergeCell ref="E153:G153"/>
    <mergeCell ref="E154:G154"/>
    <mergeCell ref="E155:G155"/>
    <mergeCell ref="E156:G156"/>
    <mergeCell ref="E147:G147"/>
    <mergeCell ref="E148:G148"/>
    <mergeCell ref="E149:G149"/>
    <mergeCell ref="E150:G150"/>
    <mergeCell ref="E151:G151"/>
    <mergeCell ref="E141:G141"/>
    <mergeCell ref="J141:L141"/>
    <mergeCell ref="N142:O142"/>
    <mergeCell ref="N143:O143"/>
    <mergeCell ref="N144:O144"/>
    <mergeCell ref="N141:O141"/>
    <mergeCell ref="E157:G157"/>
    <mergeCell ref="E158:G158"/>
    <mergeCell ref="E159:G159"/>
    <mergeCell ref="E142:G142"/>
    <mergeCell ref="E143:G143"/>
    <mergeCell ref="E144:G144"/>
    <mergeCell ref="E145:G145"/>
    <mergeCell ref="E146:G146"/>
    <mergeCell ref="J157:L157"/>
    <mergeCell ref="J158:L158"/>
    <mergeCell ref="J159:L159"/>
    <mergeCell ref="J142:L142"/>
    <mergeCell ref="J143:L143"/>
    <mergeCell ref="J144:L144"/>
    <mergeCell ref="J145:L145"/>
    <mergeCell ref="J146:L146"/>
    <mergeCell ref="N157:O157"/>
    <mergeCell ref="N158:O158"/>
  </mergeCells>
  <conditionalFormatting sqref="E39:I39">
    <cfRule type="expression" dxfId="7" priority="6">
      <formula>$A39=0</formula>
    </cfRule>
  </conditionalFormatting>
  <conditionalFormatting sqref="E40:I50">
    <cfRule type="expression" dxfId="6" priority="5">
      <formula>$A40=0</formula>
    </cfRule>
  </conditionalFormatting>
  <conditionalFormatting sqref="F58:I77">
    <cfRule type="expression" dxfId="5" priority="4">
      <formula>$A58=0</formula>
    </cfRule>
  </conditionalFormatting>
  <conditionalFormatting sqref="E85:I89">
    <cfRule type="expression" dxfId="4" priority="3">
      <formula>$A85=0</formula>
    </cfRule>
  </conditionalFormatting>
  <conditionalFormatting sqref="E98:I113">
    <cfRule type="expression" dxfId="3" priority="2">
      <formula>$A98=0</formula>
    </cfRule>
  </conditionalFormatting>
  <conditionalFormatting sqref="E122:I133">
    <cfRule type="expression" dxfId="2" priority="1">
      <formula>$A122=0</formula>
    </cfRule>
  </conditionalFormatting>
  <dataValidations count="3">
    <dataValidation type="list" allowBlank="1" showInputMessage="1" showErrorMessage="1" sqref="N58:N77 N39:N50 N85:N89" xr:uid="{00000000-0002-0000-0400-000000000000}">
      <formula1>L_TR_AARR</formula1>
    </dataValidation>
    <dataValidation type="list" allowBlank="1" showInputMessage="1" showErrorMessage="1" sqref="N122:N133 N98:N113" xr:uid="{00000000-0002-0000-0400-000001000000}">
      <formula1>L_TR_AABA</formula1>
    </dataValidation>
    <dataValidation type="list" allowBlank="1" showInputMessage="1" showErrorMessage="1" sqref="N142:N161" xr:uid="{00000000-0002-0000-0400-000002000000}">
      <formula1>L_TR_AABA2</formula1>
    </dataValidation>
  </dataValidations>
  <hyperlinks>
    <hyperlink ref="E7" location="'1_GEN1'!A1" display="'1_GEN1'!A1" xr:uid="{00000000-0004-0000-0400-000000000000}"/>
    <hyperlink ref="F7" location="'2_TRAS'!A1" display="'2_TRAS'!A1" xr:uid="{00000000-0004-0000-0400-000001000000}"/>
    <hyperlink ref="E8:F8" location="HC_CAT!A1" display="HC_CAT!A1" xr:uid="{00000000-0004-0000-0400-000002000000}"/>
    <hyperlink ref="G7:G8" location="'3_GEN2'!A1" display="'3_GEN2'!A1" xr:uid="{00000000-0004-0000-0400-000003000000}"/>
    <hyperlink ref="H7" location="'4_SERV'!A1" display="'4_SERV'!A1" xr:uid="{00000000-0004-0000-0400-000004000000}"/>
    <hyperlink ref="I7" location="HC_SERV!A1" display="HC_SERV!A1" xr:uid="{00000000-0004-0000-0400-000005000000}"/>
    <hyperlink ref="H8" location="'5_PEçA'!A1" display="'5_PEçA'!A1" xr:uid="{00000000-0004-0000-0400-000006000000}"/>
    <hyperlink ref="I8" location="HC_PEçA!A1" display="HC_PEçA!A1" xr:uid="{00000000-0004-0000-0400-000007000000}"/>
    <hyperlink ref="D7:D8" location="INDEX!A1" display="INDEX!A1" xr:uid="{00000000-0004-0000-0400-000008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7"/>
  <sheetViews>
    <sheetView showGridLines="0" topLeftCell="B2" workbookViewId="0">
      <selection activeCell="M4" sqref="M4"/>
    </sheetView>
  </sheetViews>
  <sheetFormatPr defaultColWidth="11.453125" defaultRowHeight="14.5" x14ac:dyDescent="0.35"/>
  <cols>
    <col min="1" max="1" width="2.7265625" style="1" hidden="1" customWidth="1"/>
    <col min="2" max="3" width="2.7265625" style="1" customWidth="1"/>
    <col min="4" max="15" width="12.7265625" style="1" customWidth="1"/>
    <col min="16" max="16" width="2.7265625" style="1" customWidth="1"/>
    <col min="17" max="16384" width="11.453125" style="1"/>
  </cols>
  <sheetData>
    <row r="1" spans="1:16" hidden="1" x14ac:dyDescent="0.35">
      <c r="A1" s="72" t="str">
        <f ca="1">MID(CELL("nombrearchivo",A1),FIND("]",CELL("nombrearchivo",A1))+1,LEN(CELL("nombrearchivo",A1))-FIND("]",CELL("nombrearchivo",A1)))</f>
        <v>3_GEN2</v>
      </c>
    </row>
    <row r="2" spans="1:16" x14ac:dyDescent="0.35">
      <c r="A2" s="3"/>
    </row>
    <row r="3" spans="1:16" ht="23.5" x14ac:dyDescent="0.35">
      <c r="A3" s="3"/>
      <c r="C3" s="59"/>
      <c r="D3" s="97" t="str">
        <f>TEXTOS!A24</f>
        <v>EINA DE PETJADA DE CARBONI PER A CATs</v>
      </c>
      <c r="E3" s="59"/>
      <c r="F3" s="59"/>
      <c r="G3" s="59"/>
      <c r="H3" s="59"/>
      <c r="I3" s="59"/>
      <c r="J3" s="59"/>
      <c r="K3" s="59"/>
      <c r="L3" s="59" t="s">
        <v>1082</v>
      </c>
      <c r="M3" s="59"/>
      <c r="N3" s="59"/>
      <c r="O3" s="59"/>
      <c r="P3" s="59"/>
    </row>
    <row r="4" spans="1:16" ht="18.5" x14ac:dyDescent="0.35">
      <c r="A4" s="3"/>
      <c r="C4" s="59"/>
      <c r="D4" s="64" t="str">
        <f>TEXTOS!BJ3</f>
        <v>1. General1</v>
      </c>
      <c r="E4" s="59"/>
      <c r="F4" s="64" t="str">
        <f>VLOOKUP(D4,T_MENU,2,0)</f>
        <v>Introducció de dades generals</v>
      </c>
      <c r="G4" s="59"/>
      <c r="H4" s="59"/>
      <c r="I4" s="59"/>
      <c r="J4" s="65" t="str">
        <f>TEXTOS!A25</f>
        <v>Complimentar per a:</v>
      </c>
      <c r="K4" s="59"/>
      <c r="L4" s="59"/>
      <c r="M4" s="59" t="s">
        <v>1083</v>
      </c>
      <c r="N4" s="59"/>
      <c r="O4" s="59"/>
      <c r="P4" s="59"/>
    </row>
    <row r="5" spans="1:16" ht="5.15" customHeight="1" x14ac:dyDescent="0.35">
      <c r="A5" s="3"/>
      <c r="C5" s="59"/>
      <c r="D5" s="59"/>
      <c r="E5" s="59"/>
      <c r="F5" s="59"/>
      <c r="G5" s="59"/>
      <c r="H5" s="59"/>
      <c r="I5" s="59"/>
      <c r="J5" s="93"/>
      <c r="K5" s="59"/>
      <c r="L5" s="59"/>
      <c r="M5" s="59"/>
      <c r="N5" s="59"/>
      <c r="O5" s="59"/>
      <c r="P5" s="59"/>
    </row>
    <row r="6" spans="1:16" ht="15" customHeight="1" x14ac:dyDescent="0.35">
      <c r="A6" s="3"/>
      <c r="C6" s="59"/>
      <c r="D6" s="141" t="str">
        <f>TEXTOS!$A$26</f>
        <v>ESTRUCTURA DE PESTANYES</v>
      </c>
      <c r="E6" s="141"/>
      <c r="F6" s="141"/>
      <c r="G6" s="141"/>
      <c r="H6" s="141"/>
      <c r="I6" s="141"/>
      <c r="J6" s="94" t="str">
        <f>TEXTOS!BJ8</f>
        <v>HC CAT</v>
      </c>
      <c r="K6" s="59"/>
      <c r="L6" s="59"/>
      <c r="M6" s="59"/>
      <c r="N6" s="59"/>
      <c r="O6" s="59"/>
      <c r="P6" s="59"/>
    </row>
    <row r="7" spans="1:16" x14ac:dyDescent="0.35">
      <c r="A7" s="3"/>
      <c r="C7" s="59"/>
      <c r="D7" s="143" t="str">
        <f>TEXTOS!$BJ$2</f>
        <v>Índex</v>
      </c>
      <c r="E7" s="68" t="str">
        <f>TEXTOS!$BJ$3</f>
        <v>1. General1</v>
      </c>
      <c r="F7" s="68" t="str">
        <f>TEXTOS!$BJ$4</f>
        <v>2. Transport</v>
      </c>
      <c r="G7" s="142" t="str">
        <f>TEXTOS!$BJ$5</f>
        <v>3. General2</v>
      </c>
      <c r="H7" s="68" t="str">
        <f>TEXTOS!$BJ$6</f>
        <v>4. Servei</v>
      </c>
      <c r="I7" s="68" t="str">
        <f>TEXTOS!$BJ$9</f>
        <v>HC SERVEI</v>
      </c>
      <c r="J7" s="94" t="str">
        <f>TEXTOS!BJ9</f>
        <v>HC SERVEI</v>
      </c>
      <c r="K7" s="59"/>
      <c r="L7" s="59"/>
      <c r="M7" s="59"/>
      <c r="N7" s="59"/>
      <c r="O7" s="59"/>
      <c r="P7" s="59"/>
    </row>
    <row r="8" spans="1:16" x14ac:dyDescent="0.35">
      <c r="A8" s="3"/>
      <c r="C8" s="59"/>
      <c r="D8" s="143"/>
      <c r="E8" s="143" t="str">
        <f>TEXTOS!$BJ$8</f>
        <v>HC CAT</v>
      </c>
      <c r="F8" s="143"/>
      <c r="G8" s="142"/>
      <c r="H8" s="89" t="str">
        <f>TEXTOS!$BJ$7</f>
        <v>5. Peça</v>
      </c>
      <c r="I8" s="89" t="str">
        <f>TEXTOS!$BJ$10</f>
        <v>HC PEÇA</v>
      </c>
      <c r="J8" s="94" t="str">
        <f>TEXTOS!BJ10</f>
        <v>HC PEÇA</v>
      </c>
      <c r="K8" s="59"/>
      <c r="L8" s="59"/>
      <c r="M8" s="59"/>
      <c r="N8" s="59"/>
      <c r="O8" s="59"/>
      <c r="P8" s="59"/>
    </row>
    <row r="9" spans="1:16" x14ac:dyDescent="0.35">
      <c r="A9" s="3"/>
      <c r="C9" s="59"/>
      <c r="D9" s="59"/>
      <c r="E9" s="59"/>
      <c r="F9" s="59"/>
      <c r="G9" s="59"/>
      <c r="H9" s="59"/>
      <c r="I9" s="59"/>
      <c r="J9" s="59"/>
      <c r="K9" s="59"/>
      <c r="L9" s="59"/>
      <c r="M9" s="59"/>
      <c r="N9" s="59"/>
      <c r="O9" s="59"/>
      <c r="P9" s="59"/>
    </row>
    <row r="10" spans="1:16" x14ac:dyDescent="0.35">
      <c r="A10" s="3"/>
      <c r="D10" s="10"/>
      <c r="E10" s="10"/>
      <c r="F10" s="10"/>
      <c r="G10" s="10"/>
      <c r="H10" s="10"/>
      <c r="I10" s="10"/>
      <c r="J10" s="10"/>
      <c r="K10" s="10"/>
    </row>
    <row r="11" spans="1:16" x14ac:dyDescent="0.35">
      <c r="A11" s="3"/>
      <c r="C11" s="1">
        <v>1</v>
      </c>
      <c r="D11" s="10" t="s">
        <v>836</v>
      </c>
      <c r="E11" s="10"/>
      <c r="F11" s="10"/>
      <c r="G11" s="10"/>
      <c r="H11" s="10"/>
      <c r="I11" s="10"/>
      <c r="J11" s="10"/>
      <c r="K11" s="10"/>
    </row>
    <row r="12" spans="1:16" x14ac:dyDescent="0.35">
      <c r="A12" s="3"/>
      <c r="D12" s="10"/>
      <c r="E12" s="10"/>
      <c r="F12" s="10"/>
      <c r="G12" s="10"/>
      <c r="H12" s="10"/>
      <c r="I12" s="10"/>
      <c r="J12" s="10"/>
      <c r="K12" s="10"/>
    </row>
    <row r="13" spans="1:16" x14ac:dyDescent="0.35">
      <c r="D13" s="10" t="s">
        <v>837</v>
      </c>
      <c r="E13" s="10"/>
      <c r="F13" s="10"/>
      <c r="G13" s="10"/>
      <c r="H13" s="10"/>
      <c r="I13" s="10"/>
      <c r="J13" s="113"/>
      <c r="K13" s="10"/>
    </row>
    <row r="14" spans="1:16" x14ac:dyDescent="0.35">
      <c r="D14" s="10"/>
      <c r="E14" s="10"/>
      <c r="F14" s="10"/>
      <c r="G14" s="10"/>
      <c r="H14" s="10"/>
      <c r="I14" s="10"/>
      <c r="J14" s="10"/>
      <c r="K14" s="10"/>
    </row>
    <row r="15" spans="1:16" ht="16.5" x14ac:dyDescent="0.35">
      <c r="D15" s="10" t="s">
        <v>1050</v>
      </c>
      <c r="E15" s="10"/>
      <c r="F15" s="10"/>
      <c r="G15" s="10"/>
      <c r="H15" s="10"/>
      <c r="I15" s="10"/>
      <c r="J15" s="116"/>
      <c r="K15" s="10" t="s">
        <v>5</v>
      </c>
    </row>
    <row r="16" spans="1:16" x14ac:dyDescent="0.35">
      <c r="D16" s="10"/>
      <c r="E16" s="10"/>
      <c r="F16" s="10"/>
      <c r="G16" s="10"/>
      <c r="H16" s="10"/>
      <c r="I16" s="10"/>
      <c r="J16" s="10"/>
      <c r="K16" s="10"/>
    </row>
    <row r="17" spans="3:11" ht="16.5" x14ac:dyDescent="0.35">
      <c r="D17" s="117" t="s">
        <v>728</v>
      </c>
      <c r="E17" s="118" t="str">
        <f>IF(J15&gt;'1_GEN1'!I132,TEXTOS!$A$27,TEXTOS!$A$28)</f>
        <v>Xifra coherent</v>
      </c>
      <c r="F17" s="10"/>
      <c r="G17" s="10"/>
      <c r="H17" s="10"/>
      <c r="I17" s="10"/>
      <c r="J17" s="10"/>
      <c r="K17" s="10"/>
    </row>
    <row r="18" spans="3:11" x14ac:dyDescent="0.35">
      <c r="D18" s="10"/>
      <c r="E18" s="10"/>
      <c r="F18" s="10"/>
      <c r="G18" s="10"/>
      <c r="H18" s="10"/>
      <c r="I18" s="10"/>
      <c r="J18" s="10"/>
      <c r="K18" s="10"/>
    </row>
    <row r="19" spans="3:11" x14ac:dyDescent="0.35">
      <c r="C19" s="1">
        <v>2</v>
      </c>
      <c r="D19" s="10" t="s">
        <v>1073</v>
      </c>
      <c r="E19" s="10"/>
      <c r="F19" s="10"/>
      <c r="G19" s="10"/>
      <c r="H19" s="10"/>
      <c r="I19" s="10"/>
      <c r="J19" s="10"/>
      <c r="K19" s="10"/>
    </row>
    <row r="20" spans="3:11" x14ac:dyDescent="0.35">
      <c r="D20" s="10"/>
      <c r="E20" s="10"/>
      <c r="F20" s="10"/>
      <c r="G20" s="10"/>
      <c r="H20" s="10"/>
      <c r="I20" s="10"/>
      <c r="J20" s="10"/>
      <c r="K20" s="10"/>
    </row>
    <row r="21" spans="3:11" x14ac:dyDescent="0.35">
      <c r="D21" s="10"/>
      <c r="E21" s="166" t="s">
        <v>838</v>
      </c>
      <c r="F21" s="166"/>
      <c r="G21" s="166"/>
      <c r="H21" s="119" t="s">
        <v>756</v>
      </c>
      <c r="I21" s="119" t="s">
        <v>757</v>
      </c>
      <c r="J21" s="10"/>
      <c r="K21" s="10"/>
    </row>
    <row r="22" spans="3:11" x14ac:dyDescent="0.35">
      <c r="D22" s="10"/>
      <c r="E22" s="165" t="s">
        <v>1074</v>
      </c>
      <c r="F22" s="165"/>
      <c r="G22" s="165"/>
      <c r="H22" s="120">
        <f>CALC_HC_SERV!G513</f>
        <v>0</v>
      </c>
      <c r="I22" s="111" t="s">
        <v>5</v>
      </c>
      <c r="J22" s="10"/>
      <c r="K22" s="10"/>
    </row>
    <row r="23" spans="3:11" x14ac:dyDescent="0.35">
      <c r="D23" s="10"/>
      <c r="E23" s="146" t="s">
        <v>854</v>
      </c>
      <c r="F23" s="146"/>
      <c r="G23" s="146"/>
      <c r="H23" s="116"/>
      <c r="I23" s="111" t="s">
        <v>5</v>
      </c>
      <c r="J23" s="10"/>
      <c r="K23" s="10"/>
    </row>
    <row r="24" spans="3:11" x14ac:dyDescent="0.35">
      <c r="D24" s="10"/>
      <c r="E24" s="10"/>
      <c r="F24" s="10"/>
      <c r="G24" s="10"/>
      <c r="H24" s="10"/>
      <c r="I24" s="10"/>
      <c r="J24" s="10"/>
      <c r="K24" s="10"/>
    </row>
    <row r="25" spans="3:11" x14ac:dyDescent="0.35">
      <c r="C25" s="1">
        <v>3</v>
      </c>
      <c r="D25" s="10" t="s">
        <v>839</v>
      </c>
      <c r="E25" s="10"/>
      <c r="F25" s="10"/>
      <c r="G25" s="10"/>
      <c r="H25" s="10"/>
      <c r="I25" s="10"/>
      <c r="J25" s="10"/>
      <c r="K25" s="10"/>
    </row>
    <row r="26" spans="3:11" x14ac:dyDescent="0.35">
      <c r="D26" s="10" t="s">
        <v>840</v>
      </c>
      <c r="E26" s="10"/>
      <c r="F26" s="10"/>
      <c r="G26" s="10"/>
      <c r="H26" s="10"/>
      <c r="I26" s="10"/>
      <c r="J26" s="10"/>
      <c r="K26" s="10"/>
    </row>
    <row r="27" spans="3:11" x14ac:dyDescent="0.35">
      <c r="D27" s="10"/>
      <c r="E27" s="10"/>
      <c r="F27" s="10"/>
      <c r="G27" s="10"/>
      <c r="H27" s="10"/>
      <c r="I27" s="10"/>
      <c r="J27" s="10"/>
      <c r="K27" s="10"/>
    </row>
    <row r="28" spans="3:11" ht="29" x14ac:dyDescent="0.35">
      <c r="D28" s="10"/>
      <c r="E28" s="166" t="s">
        <v>729</v>
      </c>
      <c r="F28" s="166"/>
      <c r="G28" s="166"/>
      <c r="H28" s="119" t="s">
        <v>841</v>
      </c>
      <c r="I28" s="119" t="s">
        <v>842</v>
      </c>
      <c r="J28" s="119" t="s">
        <v>843</v>
      </c>
      <c r="K28" s="119" t="s">
        <v>757</v>
      </c>
    </row>
    <row r="29" spans="3:11" x14ac:dyDescent="0.35">
      <c r="D29" s="10"/>
      <c r="E29" s="165" t="s">
        <v>844</v>
      </c>
      <c r="F29" s="165"/>
      <c r="G29" s="165"/>
      <c r="H29" s="116"/>
      <c r="I29" s="116"/>
      <c r="J29" s="120">
        <f>I29-H29</f>
        <v>0</v>
      </c>
      <c r="K29" s="111" t="s">
        <v>5</v>
      </c>
    </row>
    <row r="30" spans="3:11" x14ac:dyDescent="0.35">
      <c r="D30" s="10"/>
      <c r="E30" s="165" t="s">
        <v>845</v>
      </c>
      <c r="F30" s="165"/>
      <c r="G30" s="165"/>
      <c r="H30" s="116"/>
      <c r="I30" s="116"/>
      <c r="J30" s="120">
        <f>I30-H30</f>
        <v>0</v>
      </c>
      <c r="K30" s="111" t="s">
        <v>5</v>
      </c>
    </row>
    <row r="31" spans="3:11" x14ac:dyDescent="0.35">
      <c r="D31" s="10"/>
      <c r="E31" s="167" t="s">
        <v>1036</v>
      </c>
      <c r="F31" s="165"/>
      <c r="G31" s="165"/>
      <c r="H31" s="116"/>
      <c r="I31" s="116"/>
      <c r="J31" s="120">
        <f>I31-H31</f>
        <v>0</v>
      </c>
      <c r="K31" s="111" t="s">
        <v>5</v>
      </c>
    </row>
    <row r="32" spans="3:11" x14ac:dyDescent="0.35">
      <c r="D32" s="10"/>
      <c r="E32" s="10"/>
      <c r="F32" s="10"/>
      <c r="G32" s="10"/>
      <c r="H32" s="10"/>
      <c r="I32" s="10"/>
      <c r="J32" s="10"/>
      <c r="K32" s="10"/>
    </row>
    <row r="33" spans="3:11" x14ac:dyDescent="0.35">
      <c r="C33" s="1">
        <v>4</v>
      </c>
      <c r="D33" s="10" t="s">
        <v>846</v>
      </c>
      <c r="E33" s="10"/>
      <c r="F33" s="10"/>
      <c r="G33" s="10"/>
      <c r="H33" s="10"/>
      <c r="I33" s="10"/>
      <c r="J33" s="10"/>
      <c r="K33" s="10"/>
    </row>
    <row r="34" spans="3:11" x14ac:dyDescent="0.35">
      <c r="D34" s="10" t="s">
        <v>847</v>
      </c>
      <c r="E34" s="10"/>
      <c r="F34" s="10"/>
      <c r="G34" s="10"/>
      <c r="H34" s="10"/>
      <c r="I34" s="10"/>
      <c r="J34" s="10"/>
      <c r="K34" s="10"/>
    </row>
    <row r="35" spans="3:11" x14ac:dyDescent="0.35">
      <c r="D35" s="10"/>
      <c r="E35" s="10"/>
      <c r="F35" s="10"/>
      <c r="G35" s="10"/>
      <c r="H35" s="10"/>
      <c r="I35" s="10"/>
      <c r="J35" s="10"/>
      <c r="K35" s="10"/>
    </row>
    <row r="36" spans="3:11" x14ac:dyDescent="0.35">
      <c r="D36" s="10"/>
      <c r="E36" s="166" t="s">
        <v>848</v>
      </c>
      <c r="F36" s="166"/>
      <c r="G36" s="166"/>
      <c r="H36" s="119" t="s">
        <v>756</v>
      </c>
      <c r="I36" s="119" t="s">
        <v>757</v>
      </c>
      <c r="J36" s="10"/>
      <c r="K36" s="10"/>
    </row>
    <row r="37" spans="3:11" x14ac:dyDescent="0.35">
      <c r="D37" s="10"/>
      <c r="E37" s="146" t="s">
        <v>849</v>
      </c>
      <c r="F37" s="146"/>
      <c r="G37" s="146"/>
      <c r="H37" s="111">
        <f>CALC_HC_SERV!E538</f>
        <v>0</v>
      </c>
      <c r="I37" s="111" t="s">
        <v>5</v>
      </c>
      <c r="J37" s="10"/>
      <c r="K37" s="10"/>
    </row>
    <row r="38" spans="3:11" x14ac:dyDescent="0.35">
      <c r="D38" s="10"/>
      <c r="E38" s="146" t="s">
        <v>850</v>
      </c>
      <c r="F38" s="146"/>
      <c r="G38" s="146"/>
      <c r="H38" s="111">
        <f>CALC_HC_SERV!E539</f>
        <v>0</v>
      </c>
      <c r="I38" s="111" t="s">
        <v>5</v>
      </c>
      <c r="J38" s="10"/>
      <c r="K38" s="10"/>
    </row>
    <row r="39" spans="3:11" x14ac:dyDescent="0.35">
      <c r="D39" s="10"/>
      <c r="E39" s="10"/>
      <c r="F39" s="10"/>
      <c r="G39" s="108"/>
      <c r="H39" s="10"/>
      <c r="I39" s="10"/>
      <c r="J39" s="10"/>
      <c r="K39" s="10"/>
    </row>
    <row r="40" spans="3:11" x14ac:dyDescent="0.35">
      <c r="C40" s="1">
        <v>5</v>
      </c>
      <c r="D40" s="10" t="s">
        <v>851</v>
      </c>
      <c r="E40" s="10"/>
      <c r="F40" s="10"/>
      <c r="G40" s="10"/>
      <c r="H40" s="10"/>
      <c r="I40" s="10"/>
      <c r="J40" s="10"/>
      <c r="K40" s="10"/>
    </row>
    <row r="41" spans="3:11" x14ac:dyDescent="0.35">
      <c r="D41" s="10" t="s">
        <v>1072</v>
      </c>
      <c r="E41" s="10"/>
      <c r="F41" s="10"/>
      <c r="G41" s="10"/>
      <c r="H41" s="10"/>
      <c r="I41" s="10"/>
      <c r="J41" s="10"/>
      <c r="K41" s="10"/>
    </row>
    <row r="42" spans="3:11" x14ac:dyDescent="0.35">
      <c r="D42" s="10" t="s">
        <v>852</v>
      </c>
      <c r="E42" s="10"/>
      <c r="F42" s="10"/>
      <c r="G42" s="10"/>
      <c r="H42" s="10"/>
      <c r="I42" s="10"/>
      <c r="J42" s="10"/>
      <c r="K42" s="10"/>
    </row>
    <row r="43" spans="3:11" x14ac:dyDescent="0.35">
      <c r="D43" s="10"/>
      <c r="E43" s="10"/>
      <c r="F43" s="10"/>
      <c r="G43" s="10"/>
      <c r="H43" s="10"/>
      <c r="I43" s="10"/>
      <c r="J43" s="10"/>
      <c r="K43" s="10"/>
    </row>
    <row r="44" spans="3:11" x14ac:dyDescent="0.35">
      <c r="D44" s="10"/>
      <c r="E44" s="160" t="s">
        <v>853</v>
      </c>
      <c r="F44" s="161"/>
      <c r="G44" s="161"/>
      <c r="H44" s="161"/>
      <c r="I44" s="161"/>
      <c r="J44" s="121">
        <f>'1_GEN1'!F21</f>
        <v>0</v>
      </c>
      <c r="K44" s="122" t="s">
        <v>5</v>
      </c>
    </row>
    <row r="45" spans="3:11" x14ac:dyDescent="0.35">
      <c r="D45" s="10"/>
      <c r="E45" s="10"/>
      <c r="F45" s="10"/>
      <c r="G45" s="10"/>
      <c r="H45" s="10"/>
      <c r="I45" s="10"/>
      <c r="J45" s="108" t="s">
        <v>520</v>
      </c>
      <c r="K45" s="10"/>
    </row>
    <row r="46" spans="3:11" x14ac:dyDescent="0.35">
      <c r="D46" s="10"/>
      <c r="E46" s="160" t="s">
        <v>1071</v>
      </c>
      <c r="F46" s="161"/>
      <c r="G46" s="161"/>
      <c r="H46" s="161"/>
      <c r="I46" s="161"/>
      <c r="J46" s="121">
        <f>H22</f>
        <v>0</v>
      </c>
      <c r="K46" s="122" t="s">
        <v>5</v>
      </c>
    </row>
    <row r="47" spans="3:11" x14ac:dyDescent="0.35">
      <c r="D47" s="10"/>
      <c r="E47" s="160" t="str">
        <f>E23</f>
        <v>Peces recuperades venudes</v>
      </c>
      <c r="F47" s="161"/>
      <c r="G47" s="161"/>
      <c r="H47" s="161"/>
      <c r="I47" s="161"/>
      <c r="J47" s="121">
        <f>H23</f>
        <v>0</v>
      </c>
      <c r="K47" s="122" t="s">
        <v>5</v>
      </c>
    </row>
    <row r="48" spans="3:11" x14ac:dyDescent="0.35">
      <c r="D48" s="10"/>
      <c r="E48" s="160" t="str">
        <f>E29</f>
        <v>Residus emmagatzemats</v>
      </c>
      <c r="F48" s="161"/>
      <c r="G48" s="161"/>
      <c r="H48" s="161"/>
      <c r="I48" s="161"/>
      <c r="J48" s="121">
        <f>J29</f>
        <v>0</v>
      </c>
      <c r="K48" s="122" t="s">
        <v>5</v>
      </c>
    </row>
    <row r="49" spans="3:11" x14ac:dyDescent="0.35">
      <c r="D49" s="10"/>
      <c r="E49" s="160" t="str">
        <f>E30</f>
        <v xml:space="preserve">Peces recuperades emmagatzemades  </v>
      </c>
      <c r="F49" s="161"/>
      <c r="G49" s="161"/>
      <c r="H49" s="161"/>
      <c r="I49" s="161"/>
      <c r="J49" s="121">
        <f>J30</f>
        <v>0</v>
      </c>
      <c r="K49" s="122" t="s">
        <v>5</v>
      </c>
    </row>
    <row r="50" spans="3:11" x14ac:dyDescent="0.35">
      <c r="D50" s="10"/>
      <c r="E50" s="160" t="str">
        <f>E31</f>
        <v>Stock de vehicles descontaminats</v>
      </c>
      <c r="F50" s="161"/>
      <c r="G50" s="161"/>
      <c r="H50" s="161"/>
      <c r="I50" s="161"/>
      <c r="J50" s="121">
        <f>J31</f>
        <v>0</v>
      </c>
      <c r="K50" s="122" t="s">
        <v>5</v>
      </c>
    </row>
    <row r="51" spans="3:11" x14ac:dyDescent="0.35">
      <c r="D51" s="10"/>
      <c r="E51" s="160" t="str">
        <f>D33</f>
        <v>Combustible i/o fluïds de l'aire condicionat recuperats</v>
      </c>
      <c r="F51" s="161"/>
      <c r="G51" s="161"/>
      <c r="H51" s="161"/>
      <c r="I51" s="161"/>
      <c r="J51" s="121">
        <f>H37+H38</f>
        <v>0</v>
      </c>
      <c r="K51" s="122" t="s">
        <v>5</v>
      </c>
    </row>
    <row r="52" spans="3:11" x14ac:dyDescent="0.35">
      <c r="D52" s="10"/>
      <c r="E52" s="10"/>
      <c r="F52" s="10"/>
      <c r="G52" s="10"/>
      <c r="H52" s="10"/>
      <c r="I52" s="10"/>
      <c r="J52" s="108" t="s">
        <v>520</v>
      </c>
      <c r="K52" s="10"/>
    </row>
    <row r="53" spans="3:11" x14ac:dyDescent="0.35">
      <c r="D53" s="10"/>
      <c r="E53" s="160" t="s">
        <v>855</v>
      </c>
      <c r="F53" s="161"/>
      <c r="G53" s="161"/>
      <c r="H53" s="161"/>
      <c r="I53" s="161"/>
      <c r="J53" s="121">
        <f>SUM(J46:J51)</f>
        <v>0</v>
      </c>
      <c r="K53" s="122" t="s">
        <v>5</v>
      </c>
    </row>
    <row r="54" spans="3:11" x14ac:dyDescent="0.35">
      <c r="D54" s="10"/>
      <c r="E54" s="10"/>
      <c r="F54" s="10"/>
      <c r="G54" s="10"/>
      <c r="H54" s="10"/>
      <c r="I54" s="10"/>
      <c r="J54" s="10"/>
      <c r="K54" s="10"/>
    </row>
    <row r="55" spans="3:11" ht="15" thickBot="1" x14ac:dyDescent="0.4">
      <c r="D55" s="10"/>
      <c r="E55" s="164" t="s">
        <v>519</v>
      </c>
      <c r="F55" s="164"/>
      <c r="G55" s="164"/>
      <c r="H55" s="10"/>
      <c r="I55" s="164" t="s">
        <v>855</v>
      </c>
      <c r="J55" s="164"/>
      <c r="K55" s="164"/>
    </row>
    <row r="56" spans="3:11" ht="21.5" thickBot="1" x14ac:dyDescent="0.4">
      <c r="D56" s="10"/>
      <c r="E56" s="162">
        <f>J44</f>
        <v>0</v>
      </c>
      <c r="F56" s="163"/>
      <c r="G56" s="123" t="str">
        <f>K44</f>
        <v>kg</v>
      </c>
      <c r="H56" s="124" t="str">
        <f>IF(E56=I56,"=","≠")</f>
        <v>=</v>
      </c>
      <c r="I56" s="162">
        <f>J53</f>
        <v>0</v>
      </c>
      <c r="J56" s="163"/>
      <c r="K56" s="125" t="s">
        <v>5</v>
      </c>
    </row>
    <row r="57" spans="3:11" x14ac:dyDescent="0.35">
      <c r="D57" s="10"/>
      <c r="E57" s="10"/>
      <c r="F57" s="10"/>
      <c r="G57" s="10"/>
      <c r="H57" s="10"/>
      <c r="I57" s="10"/>
      <c r="J57" s="10"/>
      <c r="K57" s="10"/>
    </row>
    <row r="58" spans="3:11" x14ac:dyDescent="0.35">
      <c r="C58" s="1">
        <v>6</v>
      </c>
      <c r="D58" s="10" t="s">
        <v>856</v>
      </c>
      <c r="E58" s="10"/>
      <c r="F58" s="10"/>
      <c r="G58" s="10"/>
      <c r="H58" s="10"/>
      <c r="I58" s="10"/>
      <c r="J58" s="10"/>
      <c r="K58" s="10"/>
    </row>
    <row r="59" spans="3:11" x14ac:dyDescent="0.35">
      <c r="D59" s="10" t="s">
        <v>1075</v>
      </c>
      <c r="E59" s="10"/>
      <c r="F59" s="10"/>
      <c r="G59" s="10"/>
      <c r="H59" s="10"/>
      <c r="I59" s="10"/>
      <c r="J59" s="10"/>
      <c r="K59" s="10"/>
    </row>
    <row r="60" spans="3:11" x14ac:dyDescent="0.35">
      <c r="D60" s="10"/>
      <c r="E60" s="10"/>
      <c r="F60" s="10"/>
      <c r="G60" s="10"/>
      <c r="H60" s="10"/>
      <c r="I60" s="10"/>
      <c r="J60" s="10"/>
      <c r="K60" s="10"/>
    </row>
    <row r="61" spans="3:11" x14ac:dyDescent="0.35">
      <c r="D61" s="10" t="s">
        <v>857</v>
      </c>
      <c r="E61" s="10"/>
      <c r="F61" s="10"/>
      <c r="G61" s="150"/>
      <c r="H61" s="150"/>
      <c r="I61" s="150"/>
      <c r="J61" s="10"/>
      <c r="K61" s="10"/>
    </row>
    <row r="62" spans="3:11" x14ac:dyDescent="0.35">
      <c r="D62" s="10"/>
      <c r="E62" s="10"/>
      <c r="F62" s="10"/>
      <c r="G62" s="10"/>
      <c r="H62" s="10"/>
      <c r="I62" s="10"/>
      <c r="J62" s="10"/>
      <c r="K62" s="10"/>
    </row>
    <row r="63" spans="3:11" x14ac:dyDescent="0.35">
      <c r="D63" s="10"/>
      <c r="E63" s="126" t="s">
        <v>21</v>
      </c>
      <c r="F63" s="127"/>
      <c r="G63" s="10" t="s">
        <v>858</v>
      </c>
      <c r="H63" s="10"/>
      <c r="I63" s="10"/>
      <c r="J63" s="10"/>
      <c r="K63" s="10"/>
    </row>
    <row r="64" spans="3:11" x14ac:dyDescent="0.35">
      <c r="D64" s="10"/>
      <c r="E64" s="126" t="s">
        <v>21</v>
      </c>
      <c r="F64" s="127"/>
      <c r="G64" s="10" t="s">
        <v>1037</v>
      </c>
      <c r="H64" s="10"/>
      <c r="I64" s="10"/>
      <c r="J64" s="10"/>
      <c r="K64" s="10"/>
    </row>
    <row r="65" spans="4:11" x14ac:dyDescent="0.35">
      <c r="D65" s="10"/>
      <c r="E65" s="10"/>
      <c r="F65" s="10"/>
      <c r="G65" s="10"/>
      <c r="H65" s="10"/>
      <c r="I65" s="10"/>
      <c r="J65" s="10"/>
      <c r="K65" s="10"/>
    </row>
    <row r="66" spans="4:11" x14ac:dyDescent="0.35">
      <c r="D66" s="10"/>
      <c r="E66" s="10"/>
      <c r="F66" s="10"/>
      <c r="G66" s="10"/>
      <c r="H66" s="10"/>
      <c r="I66" s="10"/>
      <c r="J66" s="10"/>
      <c r="K66" s="10"/>
    </row>
    <row r="77" spans="4:11" x14ac:dyDescent="0.35">
      <c r="D77" s="10"/>
    </row>
  </sheetData>
  <sheetProtection algorithmName="SHA-512" hashValue="JS+wJCWCogVU7DhPIqvTd6pfNwuc7yG6JM0VpCmcR2kXOb9kQD8bFm2XaUQZ6/b3SVulsL3MAV8OCZybmhg4zQ==" saltValue="N4q4xnSMGNrhaidVdbb3jg==" spinCount="100000" sheet="1" objects="1" scenarios="1"/>
  <mergeCells count="27">
    <mergeCell ref="E30:G30"/>
    <mergeCell ref="E22:G22"/>
    <mergeCell ref="E23:G23"/>
    <mergeCell ref="E37:G37"/>
    <mergeCell ref="E38:G38"/>
    <mergeCell ref="E28:G28"/>
    <mergeCell ref="E36:G36"/>
    <mergeCell ref="E31:G31"/>
    <mergeCell ref="D6:I6"/>
    <mergeCell ref="D7:D8"/>
    <mergeCell ref="G7:G8"/>
    <mergeCell ref="E8:F8"/>
    <mergeCell ref="E29:G29"/>
    <mergeCell ref="E21:G21"/>
    <mergeCell ref="E44:I44"/>
    <mergeCell ref="E46:I46"/>
    <mergeCell ref="E50:I50"/>
    <mergeCell ref="G61:I61"/>
    <mergeCell ref="E47:I47"/>
    <mergeCell ref="E48:I48"/>
    <mergeCell ref="E49:I49"/>
    <mergeCell ref="E51:I51"/>
    <mergeCell ref="E53:I53"/>
    <mergeCell ref="I56:J56"/>
    <mergeCell ref="E56:F56"/>
    <mergeCell ref="E55:G55"/>
    <mergeCell ref="I55:K55"/>
  </mergeCells>
  <dataValidations count="2">
    <dataValidation type="list" allowBlank="1" showInputMessage="1" showErrorMessage="1" sqref="J13" xr:uid="{00000000-0002-0000-0500-000000000000}">
      <formula1>L_S_N</formula1>
    </dataValidation>
    <dataValidation type="list" allowBlank="1" showInputMessage="1" showErrorMessage="1" sqref="G61" xr:uid="{00000000-0002-0000-0500-000001000000}">
      <formula1>L_RECUP</formula1>
    </dataValidation>
  </dataValidations>
  <hyperlinks>
    <hyperlink ref="E7" location="'1_GEN1'!A1" display="'1_GEN1'!A1" xr:uid="{00000000-0004-0000-0500-000000000000}"/>
    <hyperlink ref="F7" location="'2_TRAS'!A1" display="'2_TRAS'!A1" xr:uid="{00000000-0004-0000-0500-000001000000}"/>
    <hyperlink ref="E8:F8" location="HC_CAT!A1" display="HC_CAT!A1" xr:uid="{00000000-0004-0000-0500-000002000000}"/>
    <hyperlink ref="G7:G8" location="'3_GEN2'!A1" display="'3_GEN2'!A1" xr:uid="{00000000-0004-0000-0500-000003000000}"/>
    <hyperlink ref="H7" location="'4_SERV'!A1" display="'4_SERV'!A1" xr:uid="{00000000-0004-0000-0500-000004000000}"/>
    <hyperlink ref="I7" location="HC_SERV!A1" display="HC_SERV!A1" xr:uid="{00000000-0004-0000-0500-000005000000}"/>
    <hyperlink ref="H8" location="'5_PEçA'!A1" display="'5_PEçA'!A1" xr:uid="{00000000-0004-0000-0500-000006000000}"/>
    <hyperlink ref="I8" location="HC_PEçA!A1" display="HC_PEçA!A1" xr:uid="{00000000-0004-0000-0500-000007000000}"/>
    <hyperlink ref="D7:D8" location="INDEX!A1" display="INDEX!A1" xr:uid="{00000000-0004-0000-0500-000008000000}"/>
  </hyperlink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7"/>
  <sheetViews>
    <sheetView showGridLines="0" topLeftCell="B2" workbookViewId="0">
      <selection activeCell="L12" sqref="L12"/>
    </sheetView>
  </sheetViews>
  <sheetFormatPr defaultColWidth="11.453125" defaultRowHeight="14.5" x14ac:dyDescent="0.35"/>
  <cols>
    <col min="1" max="1" width="2.7265625" style="1" hidden="1" customWidth="1"/>
    <col min="2" max="3" width="2.7265625" style="1" customWidth="1"/>
    <col min="4" max="15" width="12.7265625" style="1" customWidth="1"/>
    <col min="16" max="16" width="2.7265625" style="1" customWidth="1"/>
    <col min="17" max="16384" width="11.453125" style="1"/>
  </cols>
  <sheetData>
    <row r="1" spans="1:16" hidden="1" x14ac:dyDescent="0.35">
      <c r="A1" s="72" t="str">
        <f ca="1">MID(CELL("nombrearchivo",A1),FIND("]",CELL("nombrearchivo",A1))+1,LEN(CELL("nombrearchivo",A1))-FIND("]",CELL("nombrearchivo",A1)))</f>
        <v>4_SERV</v>
      </c>
    </row>
    <row r="2" spans="1:16" x14ac:dyDescent="0.35">
      <c r="A2" s="3"/>
    </row>
    <row r="3" spans="1:16" ht="23.5" x14ac:dyDescent="0.35">
      <c r="A3" s="3"/>
      <c r="C3" s="59"/>
      <c r="D3" s="97" t="str">
        <f>TEXTOS!A24</f>
        <v>EINA DE PETJADA DE CARBONI PER A CATs</v>
      </c>
      <c r="E3" s="59"/>
      <c r="F3" s="59"/>
      <c r="G3" s="59"/>
      <c r="H3" s="59"/>
      <c r="I3" s="59"/>
      <c r="J3" s="59"/>
      <c r="K3" s="59"/>
      <c r="L3" s="59" t="s">
        <v>1082</v>
      </c>
      <c r="M3" s="59"/>
      <c r="N3" s="59"/>
      <c r="O3" s="59"/>
      <c r="P3" s="59"/>
    </row>
    <row r="4" spans="1:16" ht="18.5" x14ac:dyDescent="0.35">
      <c r="A4" s="3"/>
      <c r="C4" s="59"/>
      <c r="D4" s="64" t="str">
        <f>TEXTOS!BJ3</f>
        <v>1. General1</v>
      </c>
      <c r="E4" s="59"/>
      <c r="F4" s="64" t="str">
        <f>VLOOKUP(D4,T_MENU,2,0)</f>
        <v>Introducció de dades generals</v>
      </c>
      <c r="G4" s="59"/>
      <c r="H4" s="59"/>
      <c r="I4" s="59"/>
      <c r="J4" s="65" t="str">
        <f>TEXTOS!A25</f>
        <v>Complimentar per a:</v>
      </c>
      <c r="K4" s="59"/>
      <c r="L4" s="59"/>
      <c r="M4" s="59" t="s">
        <v>1083</v>
      </c>
      <c r="N4" s="59"/>
      <c r="O4" s="59"/>
      <c r="P4" s="59"/>
    </row>
    <row r="5" spans="1:16" ht="5.15" customHeight="1" x14ac:dyDescent="0.35">
      <c r="A5" s="3"/>
      <c r="C5" s="59"/>
      <c r="D5" s="59"/>
      <c r="E5" s="59"/>
      <c r="F5" s="59"/>
      <c r="G5" s="59"/>
      <c r="H5" s="59"/>
      <c r="I5" s="59"/>
      <c r="J5" s="93"/>
      <c r="K5" s="59"/>
      <c r="L5" s="59"/>
      <c r="M5" s="59"/>
      <c r="N5" s="59"/>
      <c r="O5" s="59"/>
      <c r="P5" s="59"/>
    </row>
    <row r="6" spans="1:16" ht="15" customHeight="1" x14ac:dyDescent="0.35">
      <c r="A6" s="3"/>
      <c r="C6" s="59"/>
      <c r="D6" s="141" t="str">
        <f>TEXTOS!$A$26</f>
        <v>ESTRUCTURA DE PESTANYES</v>
      </c>
      <c r="E6" s="141"/>
      <c r="F6" s="141"/>
      <c r="G6" s="141"/>
      <c r="H6" s="141"/>
      <c r="I6" s="141"/>
      <c r="J6" s="94" t="str">
        <f>TEXTOS!BJ8</f>
        <v>HC CAT</v>
      </c>
      <c r="K6" s="59"/>
      <c r="L6" s="59"/>
      <c r="M6" s="59"/>
      <c r="N6" s="59"/>
      <c r="O6" s="59"/>
      <c r="P6" s="59"/>
    </row>
    <row r="7" spans="1:16" x14ac:dyDescent="0.35">
      <c r="A7" s="3"/>
      <c r="C7" s="59"/>
      <c r="D7" s="143" t="str">
        <f>TEXTOS!$BJ$2</f>
        <v>Índex</v>
      </c>
      <c r="E7" s="68" t="str">
        <f>TEXTOS!$BJ$3</f>
        <v>1. General1</v>
      </c>
      <c r="F7" s="68" t="str">
        <f>TEXTOS!$BJ$4</f>
        <v>2. Transport</v>
      </c>
      <c r="G7" s="143" t="str">
        <f>TEXTOS!$BJ$5</f>
        <v>3. General2</v>
      </c>
      <c r="H7" s="67" t="str">
        <f>TEXTOS!$BJ$6</f>
        <v>4. Servei</v>
      </c>
      <c r="I7" s="68" t="str">
        <f>TEXTOS!$BJ$9</f>
        <v>HC SERVEI</v>
      </c>
      <c r="J7" s="94" t="str">
        <f>TEXTOS!BJ9</f>
        <v>HC SERVEI</v>
      </c>
      <c r="K7" s="59"/>
      <c r="L7" s="59"/>
      <c r="M7" s="59"/>
      <c r="N7" s="59"/>
      <c r="O7" s="59"/>
      <c r="P7" s="59"/>
    </row>
    <row r="8" spans="1:16" x14ac:dyDescent="0.35">
      <c r="A8" s="3"/>
      <c r="C8" s="59"/>
      <c r="D8" s="143"/>
      <c r="E8" s="143" t="str">
        <f>TEXTOS!$BJ$8</f>
        <v>HC CAT</v>
      </c>
      <c r="F8" s="143"/>
      <c r="G8" s="143"/>
      <c r="H8" s="89" t="str">
        <f>TEXTOS!$BJ$7</f>
        <v>5. Peça</v>
      </c>
      <c r="I8" s="89" t="str">
        <f>TEXTOS!$BJ$10</f>
        <v>HC PEÇA</v>
      </c>
      <c r="J8" s="94" t="str">
        <f>TEXTOS!BJ10</f>
        <v>HC PEÇA</v>
      </c>
      <c r="K8" s="59"/>
      <c r="L8" s="59"/>
      <c r="M8" s="59"/>
      <c r="N8" s="59"/>
      <c r="O8" s="59"/>
      <c r="P8" s="59"/>
    </row>
    <row r="9" spans="1:16" x14ac:dyDescent="0.35">
      <c r="A9" s="3"/>
      <c r="C9" s="59"/>
      <c r="D9" s="59"/>
      <c r="E9" s="59"/>
      <c r="F9" s="59"/>
      <c r="G9" s="59"/>
      <c r="H9" s="59"/>
      <c r="I9" s="59"/>
      <c r="J9" s="59"/>
      <c r="K9" s="59"/>
      <c r="L9" s="59"/>
      <c r="M9" s="59"/>
      <c r="N9" s="59"/>
      <c r="O9" s="59"/>
      <c r="P9" s="59"/>
    </row>
    <row r="10" spans="1:16" x14ac:dyDescent="0.35">
      <c r="A10" s="3"/>
    </row>
    <row r="11" spans="1:16" x14ac:dyDescent="0.35">
      <c r="D11" s="10"/>
      <c r="E11" s="10"/>
      <c r="F11" s="10"/>
      <c r="G11" s="10"/>
      <c r="H11" s="10"/>
      <c r="I11" s="10"/>
      <c r="J11" s="10"/>
    </row>
    <row r="12" spans="1:16" x14ac:dyDescent="0.35">
      <c r="C12" s="1">
        <v>1</v>
      </c>
      <c r="D12" s="10" t="s">
        <v>859</v>
      </c>
      <c r="E12" s="10"/>
      <c r="F12" s="10"/>
      <c r="G12" s="10"/>
      <c r="H12" s="113" t="s">
        <v>310</v>
      </c>
      <c r="I12" s="10"/>
      <c r="J12" s="10"/>
    </row>
    <row r="13" spans="1:16" x14ac:dyDescent="0.35">
      <c r="D13" s="10"/>
      <c r="E13" s="10"/>
      <c r="F13" s="10"/>
      <c r="G13" s="10"/>
      <c r="H13" s="10"/>
      <c r="I13" s="10"/>
      <c r="J13" s="10"/>
    </row>
    <row r="14" spans="1:16" x14ac:dyDescent="0.35">
      <c r="C14" s="1">
        <v>2</v>
      </c>
      <c r="D14" s="10" t="s">
        <v>860</v>
      </c>
      <c r="E14" s="10"/>
      <c r="F14" s="10"/>
      <c r="G14" s="10"/>
      <c r="H14" s="10"/>
      <c r="I14" s="10"/>
      <c r="J14" s="10"/>
    </row>
    <row r="15" spans="1:16" x14ac:dyDescent="0.35">
      <c r="D15" s="10" t="s">
        <v>861</v>
      </c>
      <c r="E15" s="10"/>
      <c r="F15" s="10"/>
      <c r="G15" s="10"/>
      <c r="H15" s="10"/>
      <c r="I15" s="10"/>
      <c r="J15" s="10"/>
    </row>
    <row r="16" spans="1:16" x14ac:dyDescent="0.35">
      <c r="D16" s="10" t="s">
        <v>862</v>
      </c>
      <c r="E16" s="10"/>
      <c r="F16" s="10"/>
      <c r="G16" s="10"/>
      <c r="H16" s="10"/>
      <c r="I16" s="10"/>
      <c r="J16" s="10"/>
    </row>
    <row r="17" spans="3:10" x14ac:dyDescent="0.35">
      <c r="D17" s="10" t="s">
        <v>863</v>
      </c>
      <c r="E17" s="10"/>
      <c r="F17" s="10"/>
      <c r="G17" s="10"/>
      <c r="H17" s="10"/>
      <c r="I17" s="10"/>
      <c r="J17" s="10"/>
    </row>
    <row r="18" spans="3:10" x14ac:dyDescent="0.35">
      <c r="D18" s="10"/>
      <c r="E18" s="10"/>
      <c r="F18" s="10"/>
      <c r="G18" s="10"/>
      <c r="H18" s="10"/>
      <c r="I18" s="10"/>
      <c r="J18" s="10"/>
    </row>
    <row r="19" spans="3:10" ht="16.5" x14ac:dyDescent="0.35">
      <c r="D19" s="10"/>
      <c r="E19" s="10" t="s">
        <v>1043</v>
      </c>
      <c r="F19" s="10"/>
      <c r="G19" s="114"/>
      <c r="H19" s="10" t="s">
        <v>5</v>
      </c>
      <c r="I19" s="10"/>
      <c r="J19" s="10"/>
    </row>
    <row r="20" spans="3:10" ht="16.5" x14ac:dyDescent="0.35">
      <c r="D20" s="10"/>
      <c r="E20" s="10" t="s">
        <v>1044</v>
      </c>
      <c r="F20" s="10"/>
      <c r="G20" s="113"/>
      <c r="H20" s="10"/>
      <c r="I20" s="10"/>
      <c r="J20" s="10"/>
    </row>
    <row r="21" spans="3:10" x14ac:dyDescent="0.35">
      <c r="D21" s="10"/>
      <c r="E21" s="10"/>
      <c r="F21" s="10"/>
      <c r="G21" s="10"/>
      <c r="H21" s="10"/>
      <c r="I21" s="10"/>
      <c r="J21" s="10"/>
    </row>
    <row r="22" spans="3:10" x14ac:dyDescent="0.35">
      <c r="C22" s="1">
        <v>3</v>
      </c>
      <c r="D22" s="10" t="s">
        <v>865</v>
      </c>
      <c r="E22" s="10"/>
      <c r="F22" s="10"/>
      <c r="G22" s="10"/>
      <c r="H22" s="10"/>
      <c r="I22" s="10"/>
      <c r="J22" s="10"/>
    </row>
    <row r="23" spans="3:10" x14ac:dyDescent="0.35">
      <c r="D23" s="10"/>
      <c r="E23" s="10"/>
      <c r="F23" s="10"/>
      <c r="G23" s="10"/>
      <c r="H23" s="10"/>
      <c r="I23" s="10"/>
      <c r="J23" s="10"/>
    </row>
    <row r="24" spans="3:10" ht="16.5" x14ac:dyDescent="0.35">
      <c r="D24" s="10"/>
      <c r="E24" s="10" t="s">
        <v>1045</v>
      </c>
      <c r="F24" s="10"/>
      <c r="G24" s="10"/>
      <c r="H24" s="145"/>
      <c r="I24" s="145"/>
      <c r="J24" s="145"/>
    </row>
    <row r="25" spans="3:10" x14ac:dyDescent="0.35">
      <c r="D25" s="10"/>
      <c r="E25" s="10"/>
      <c r="F25" s="10"/>
      <c r="G25" s="10"/>
      <c r="H25" s="10"/>
      <c r="I25" s="10"/>
      <c r="J25" s="10"/>
    </row>
    <row r="26" spans="3:10" x14ac:dyDescent="0.35">
      <c r="D26" s="10"/>
      <c r="E26" s="10" t="str">
        <f>IF(H24=TEXTOS!$AZ$2,TEXTOS!$A$18,IF(H24=TEXTOS!$AZ$3,TEXTOS!$A$19,""))</f>
        <v/>
      </c>
      <c r="F26" s="10"/>
      <c r="G26" s="10"/>
      <c r="H26" s="145"/>
      <c r="I26" s="145"/>
      <c r="J26" s="145"/>
    </row>
    <row r="27" spans="3:10" x14ac:dyDescent="0.35">
      <c r="D27" s="10"/>
      <c r="E27" s="10"/>
      <c r="F27" s="10"/>
      <c r="G27" s="10"/>
      <c r="H27" s="10"/>
      <c r="I27" s="10"/>
      <c r="J27" s="10"/>
    </row>
    <row r="28" spans="3:10" x14ac:dyDescent="0.35">
      <c r="D28" s="10"/>
      <c r="E28" s="10" t="str">
        <f>IF(H26=TEXTOS!$BC$4,TEXTOS!$A$20,"")</f>
        <v/>
      </c>
      <c r="F28" s="10"/>
      <c r="G28" s="10"/>
      <c r="H28" s="145"/>
      <c r="I28" s="145"/>
      <c r="J28" s="145"/>
    </row>
    <row r="29" spans="3:10" x14ac:dyDescent="0.35">
      <c r="D29" s="10"/>
      <c r="E29" s="10"/>
      <c r="F29" s="10"/>
      <c r="G29" s="10"/>
      <c r="H29" s="10"/>
      <c r="I29" s="10"/>
      <c r="J29" s="10"/>
    </row>
    <row r="30" spans="3:10" x14ac:dyDescent="0.35">
      <c r="D30" s="10"/>
      <c r="E30" s="10"/>
      <c r="F30" s="10"/>
      <c r="G30" s="10"/>
      <c r="H30" s="10"/>
      <c r="I30" s="10"/>
      <c r="J30" s="10"/>
    </row>
    <row r="31" spans="3:10" ht="16.5" x14ac:dyDescent="0.35">
      <c r="C31" s="1">
        <v>4</v>
      </c>
      <c r="D31" s="10" t="s">
        <v>1046</v>
      </c>
      <c r="E31" s="10"/>
      <c r="F31" s="113"/>
      <c r="G31" s="10" t="s">
        <v>868</v>
      </c>
      <c r="H31" s="10"/>
      <c r="I31" s="10"/>
      <c r="J31" s="10"/>
    </row>
    <row r="32" spans="3:10" x14ac:dyDescent="0.35">
      <c r="D32" s="10"/>
      <c r="E32" s="10"/>
      <c r="F32" s="10"/>
      <c r="G32" s="115"/>
      <c r="H32" s="10"/>
      <c r="I32" s="10"/>
      <c r="J32" s="10"/>
    </row>
    <row r="33" spans="3:10" ht="16.5" x14ac:dyDescent="0.35">
      <c r="C33" s="1">
        <v>5</v>
      </c>
      <c r="D33" s="10" t="s">
        <v>1047</v>
      </c>
      <c r="E33" s="10"/>
      <c r="F33" s="150"/>
      <c r="G33" s="150"/>
      <c r="H33" s="10"/>
      <c r="I33" s="10"/>
      <c r="J33" s="10"/>
    </row>
    <row r="34" spans="3:10" x14ac:dyDescent="0.35">
      <c r="D34" s="10"/>
      <c r="E34" s="10"/>
      <c r="F34" s="10"/>
      <c r="G34" s="115"/>
      <c r="H34" s="10"/>
      <c r="I34" s="10"/>
      <c r="J34" s="10"/>
    </row>
    <row r="35" spans="3:10" ht="16.5" x14ac:dyDescent="0.35">
      <c r="D35" s="87" t="s">
        <v>1048</v>
      </c>
      <c r="E35" s="10"/>
      <c r="F35" s="10"/>
      <c r="G35" s="10"/>
      <c r="H35" s="10"/>
      <c r="I35" s="10"/>
      <c r="J35" s="10"/>
    </row>
    <row r="36" spans="3:10" x14ac:dyDescent="0.35">
      <c r="D36" s="10"/>
      <c r="E36" s="10"/>
      <c r="F36" s="10"/>
      <c r="G36" s="115"/>
      <c r="H36" s="10"/>
      <c r="I36" s="10"/>
      <c r="J36" s="10"/>
    </row>
    <row r="37" spans="3:10" x14ac:dyDescent="0.35">
      <c r="G37" s="4"/>
    </row>
  </sheetData>
  <sheetProtection algorithmName="SHA-512" hashValue="AvceeqlyvEyEZZWCDZslPPSTiDD/cqoIfojetqGhwEsfWsU4xBH/4VrKMkYsFIB6qyR6loM6eTxobwUM7JZMsw==" saltValue="ecZviDskXDqpzM5odNlObw==" spinCount="100000" sheet="1" objects="1" scenarios="1"/>
  <mergeCells count="8">
    <mergeCell ref="H26:J26"/>
    <mergeCell ref="H24:J24"/>
    <mergeCell ref="H28:J28"/>
    <mergeCell ref="F33:G33"/>
    <mergeCell ref="D6:I6"/>
    <mergeCell ref="D7:D8"/>
    <mergeCell ref="G7:G8"/>
    <mergeCell ref="E8:F8"/>
  </mergeCells>
  <dataValidations count="6">
    <dataValidation type="list" allowBlank="1" showInputMessage="1" showErrorMessage="1" sqref="F33" xr:uid="{00000000-0002-0000-0600-000000000000}">
      <formula1>L_DEMANDA</formula1>
    </dataValidation>
    <dataValidation type="list" allowBlank="1" showInputMessage="1" showErrorMessage="1" sqref="F31" xr:uid="{00000000-0002-0000-0600-000001000000}">
      <formula1>L_EDAD</formula1>
    </dataValidation>
    <dataValidation type="list" allowBlank="1" showInputMessage="1" showErrorMessage="1" sqref="H24" xr:uid="{00000000-0002-0000-0600-000002000000}">
      <formula1>L_MOTIVO</formula1>
    </dataValidation>
    <dataValidation type="list" allowBlank="1" showInputMessage="1" showErrorMessage="1" sqref="G20" xr:uid="{00000000-0002-0000-0600-000003000000}">
      <formula1>L_TAM</formula1>
    </dataValidation>
    <dataValidation type="list" allowBlank="1" showInputMessage="1" showErrorMessage="1" sqref="H12" xr:uid="{00000000-0002-0000-0600-000004000000}">
      <formula1>L_FU</formula1>
    </dataValidation>
    <dataValidation type="list" allowBlank="1" showInputMessage="1" showErrorMessage="1" sqref="H26" xr:uid="{00000000-0002-0000-0600-000005000000}">
      <formula1>INDIRECT(VLOOKUP(N_CAUSA_BAJA_SERV,T_MOTIVO,2,0))</formula1>
    </dataValidation>
  </dataValidations>
  <hyperlinks>
    <hyperlink ref="E7" location="'1_GEN1'!A1" display="'1_GEN1'!A1" xr:uid="{00000000-0004-0000-0600-000000000000}"/>
    <hyperlink ref="F7" location="'2_TRAS'!A1" display="'2_TRAS'!A1" xr:uid="{00000000-0004-0000-0600-000001000000}"/>
    <hyperlink ref="E8:F8" location="HC_CAT!A1" display="HC_CAT!A1" xr:uid="{00000000-0004-0000-0600-000002000000}"/>
    <hyperlink ref="G7:G8" location="'3_GEN2'!A1" display="'3_GEN2'!A1" xr:uid="{00000000-0004-0000-0600-000003000000}"/>
    <hyperlink ref="H7" location="'4_SERV'!A1" display="'4_SERV'!A1" xr:uid="{00000000-0004-0000-0600-000004000000}"/>
    <hyperlink ref="I7" location="HC_SERV!A1" display="HC_SERV!A1" xr:uid="{00000000-0004-0000-0600-000005000000}"/>
    <hyperlink ref="H8" location="'5_PEçA'!A1" display="'5_PEçA'!A1" xr:uid="{00000000-0004-0000-0600-000006000000}"/>
    <hyperlink ref="I8" location="HC_PEçA!A1" display="HC_PEçA!A1" xr:uid="{00000000-0004-0000-0600-000007000000}"/>
    <hyperlink ref="D7:D8" location="INDEX!A1" display="INDEX!A1" xr:uid="{00000000-0004-0000-0600-000008000000}"/>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6000000}">
          <x14:formula1>
            <xm:f>INDIRECT(VLOOKUP(N_TIPO_BAJA_SERV,TEXTOS!$BC$2:$BD$4,2,0))</xm:f>
          </x14:formula1>
          <xm:sqref>H28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6"/>
  <sheetViews>
    <sheetView showGridLines="0" topLeftCell="B2" workbookViewId="0">
      <selection activeCell="M4" sqref="M4"/>
    </sheetView>
  </sheetViews>
  <sheetFormatPr defaultColWidth="10.81640625" defaultRowHeight="14.5" x14ac:dyDescent="0.35"/>
  <cols>
    <col min="1" max="1" width="2.7265625" hidden="1" customWidth="1"/>
    <col min="2" max="3" width="2.7265625" customWidth="1"/>
    <col min="4" max="15" width="12.7265625" customWidth="1"/>
    <col min="16" max="16" width="2.7265625" customWidth="1"/>
  </cols>
  <sheetData>
    <row r="1" spans="1:16" s="1" customFormat="1" hidden="1" x14ac:dyDescent="0.35">
      <c r="A1" s="72" t="str">
        <f ca="1">MID(CELL("nombrearchivo",A1),FIND("]",CELL("nombrearchivo",A1))+1,LEN(CELL("nombrearchivo",A1))-FIND("]",CELL("nombrearchivo",A1)))</f>
        <v>5_PEÇA</v>
      </c>
    </row>
    <row r="2" spans="1:16" s="1" customFormat="1" x14ac:dyDescent="0.35">
      <c r="A2" s="3"/>
    </row>
    <row r="3" spans="1:16" s="1" customFormat="1" ht="23.5" x14ac:dyDescent="0.35">
      <c r="A3" s="3"/>
      <c r="C3" s="59"/>
      <c r="D3" s="97" t="str">
        <f>TEXTOS!A24</f>
        <v>EINA DE PETJADA DE CARBONI PER A CATs</v>
      </c>
      <c r="E3" s="59"/>
      <c r="F3" s="59"/>
      <c r="G3" s="59"/>
      <c r="H3" s="59"/>
      <c r="I3" s="59"/>
      <c r="J3" s="59"/>
      <c r="K3" s="59"/>
      <c r="L3" s="59" t="s">
        <v>1082</v>
      </c>
      <c r="M3" s="59"/>
      <c r="N3" s="59"/>
      <c r="O3" s="59"/>
      <c r="P3" s="59"/>
    </row>
    <row r="4" spans="1:16" s="1" customFormat="1" ht="18.5" x14ac:dyDescent="0.35">
      <c r="A4" s="3"/>
      <c r="C4" s="59"/>
      <c r="D4" s="64" t="str">
        <f>TEXTOS!BJ3</f>
        <v>1. General1</v>
      </c>
      <c r="E4" s="59"/>
      <c r="F4" s="64" t="str">
        <f>VLOOKUP(D4,T_MENU,2,0)</f>
        <v>Introducció de dades generals</v>
      </c>
      <c r="G4" s="59"/>
      <c r="H4" s="59"/>
      <c r="I4" s="59"/>
      <c r="J4" s="65" t="str">
        <f>TEXTOS!A25</f>
        <v>Complimentar per a:</v>
      </c>
      <c r="K4" s="59"/>
      <c r="L4" s="59"/>
      <c r="M4" s="59" t="s">
        <v>1083</v>
      </c>
      <c r="N4" s="59"/>
      <c r="O4" s="59"/>
      <c r="P4" s="59"/>
    </row>
    <row r="5" spans="1:16" s="1" customFormat="1" ht="5.15" customHeight="1" x14ac:dyDescent="0.35">
      <c r="A5" s="3"/>
      <c r="C5" s="59"/>
      <c r="D5" s="59"/>
      <c r="E5" s="59"/>
      <c r="F5" s="59"/>
      <c r="G5" s="59"/>
      <c r="H5" s="59"/>
      <c r="I5" s="59"/>
      <c r="J5" s="93"/>
      <c r="K5" s="59"/>
      <c r="L5" s="59"/>
      <c r="M5" s="59"/>
      <c r="N5" s="59"/>
      <c r="O5" s="59"/>
      <c r="P5" s="59"/>
    </row>
    <row r="6" spans="1:16" s="1" customFormat="1" ht="15" customHeight="1" x14ac:dyDescent="0.35">
      <c r="A6" s="3"/>
      <c r="C6" s="59"/>
      <c r="D6" s="141" t="str">
        <f>TEXTOS!$A$26</f>
        <v>ESTRUCTURA DE PESTANYES</v>
      </c>
      <c r="E6" s="141"/>
      <c r="F6" s="141"/>
      <c r="G6" s="141"/>
      <c r="H6" s="141"/>
      <c r="I6" s="141"/>
      <c r="J6" s="94" t="str">
        <f>TEXTOS!BJ8</f>
        <v>HC CAT</v>
      </c>
      <c r="K6" s="59"/>
      <c r="L6" s="59"/>
      <c r="M6" s="59"/>
      <c r="N6" s="59"/>
      <c r="O6" s="59"/>
      <c r="P6" s="59"/>
    </row>
    <row r="7" spans="1:16" s="1" customFormat="1" x14ac:dyDescent="0.35">
      <c r="A7" s="3"/>
      <c r="C7" s="59"/>
      <c r="D7" s="143" t="str">
        <f>TEXTOS!$BJ$2</f>
        <v>Índex</v>
      </c>
      <c r="E7" s="68" t="str">
        <f>TEXTOS!$BJ$3</f>
        <v>1. General1</v>
      </c>
      <c r="F7" s="68" t="str">
        <f>TEXTOS!$BJ$4</f>
        <v>2. Transport</v>
      </c>
      <c r="G7" s="143" t="str">
        <f>TEXTOS!$BJ$5</f>
        <v>3. General2</v>
      </c>
      <c r="H7" s="68" t="str">
        <f>TEXTOS!$BJ$6</f>
        <v>4. Servei</v>
      </c>
      <c r="I7" s="68" t="str">
        <f>TEXTOS!$BJ$9</f>
        <v>HC SERVEI</v>
      </c>
      <c r="J7" s="94" t="str">
        <f>TEXTOS!BJ9</f>
        <v>HC SERVEI</v>
      </c>
      <c r="K7" s="59"/>
      <c r="L7" s="59"/>
      <c r="M7" s="59"/>
      <c r="N7" s="59"/>
      <c r="O7" s="59"/>
      <c r="P7" s="59"/>
    </row>
    <row r="8" spans="1:16" s="1" customFormat="1" x14ac:dyDescent="0.35">
      <c r="A8" s="3"/>
      <c r="C8" s="59"/>
      <c r="D8" s="143"/>
      <c r="E8" s="143" t="str">
        <f>TEXTOS!$BJ$8</f>
        <v>HC CAT</v>
      </c>
      <c r="F8" s="143"/>
      <c r="G8" s="143"/>
      <c r="H8" s="88" t="str">
        <f>TEXTOS!$BJ$7</f>
        <v>5. Peça</v>
      </c>
      <c r="I8" s="89" t="str">
        <f>TEXTOS!$BJ$10</f>
        <v>HC PEÇA</v>
      </c>
      <c r="J8" s="94" t="str">
        <f>TEXTOS!BJ10</f>
        <v>HC PEÇA</v>
      </c>
      <c r="K8" s="59"/>
      <c r="L8" s="59"/>
      <c r="M8" s="59"/>
      <c r="N8" s="59"/>
      <c r="O8" s="59"/>
      <c r="P8" s="59"/>
    </row>
    <row r="9" spans="1:16" s="1" customFormat="1" x14ac:dyDescent="0.35">
      <c r="A9" s="3"/>
      <c r="C9" s="59"/>
      <c r="D9" s="59"/>
      <c r="E9" s="59"/>
      <c r="F9" s="59"/>
      <c r="G9" s="59"/>
      <c r="H9" s="59"/>
      <c r="I9" s="59"/>
      <c r="J9" s="59"/>
      <c r="K9" s="59"/>
      <c r="L9" s="59"/>
      <c r="M9" s="59"/>
      <c r="N9" s="59"/>
      <c r="O9" s="59"/>
      <c r="P9" s="59"/>
    </row>
    <row r="10" spans="1:16" s="1" customFormat="1" x14ac:dyDescent="0.35">
      <c r="A10" s="3"/>
    </row>
    <row r="11" spans="1:16" s="1" customFormat="1" x14ac:dyDescent="0.35">
      <c r="A11" s="3"/>
    </row>
    <row r="12" spans="1:16" x14ac:dyDescent="0.35">
      <c r="C12" s="1">
        <v>1</v>
      </c>
      <c r="D12" s="10" t="s">
        <v>869</v>
      </c>
      <c r="E12" s="87"/>
      <c r="F12" s="10"/>
      <c r="G12" s="87"/>
      <c r="H12" s="19" t="s">
        <v>310</v>
      </c>
    </row>
    <row r="13" spans="1:16" x14ac:dyDescent="0.35">
      <c r="D13" s="87"/>
      <c r="E13" s="87"/>
      <c r="F13" s="87"/>
      <c r="G13" s="87"/>
      <c r="H13" s="1"/>
      <c r="I13" s="1"/>
    </row>
    <row r="14" spans="1:16" x14ac:dyDescent="0.35">
      <c r="C14">
        <v>2</v>
      </c>
      <c r="D14" s="87" t="s">
        <v>870</v>
      </c>
      <c r="E14" s="87"/>
      <c r="F14" s="87"/>
      <c r="G14" s="87"/>
      <c r="H14" s="1"/>
      <c r="I14" s="1"/>
    </row>
    <row r="15" spans="1:16" x14ac:dyDescent="0.35">
      <c r="D15" s="87"/>
      <c r="E15" s="87"/>
      <c r="F15" s="87"/>
      <c r="G15" s="87"/>
      <c r="H15" s="1"/>
      <c r="I15" s="1"/>
    </row>
    <row r="16" spans="1:16" x14ac:dyDescent="0.35">
      <c r="D16" s="87"/>
      <c r="E16" s="87" t="s">
        <v>871</v>
      </c>
      <c r="F16" s="87"/>
      <c r="G16" s="87"/>
      <c r="H16" s="169" t="s">
        <v>907</v>
      </c>
      <c r="I16" s="169"/>
    </row>
    <row r="17" spans="3:10" x14ac:dyDescent="0.35">
      <c r="D17" s="87"/>
      <c r="E17" s="87"/>
      <c r="F17" s="87"/>
      <c r="G17" s="87"/>
    </row>
    <row r="18" spans="3:10" x14ac:dyDescent="0.35">
      <c r="D18" s="87"/>
      <c r="E18" s="87" t="s">
        <v>872</v>
      </c>
      <c r="F18" s="87"/>
      <c r="G18" s="87"/>
      <c r="H18" s="170"/>
      <c r="I18" s="170"/>
    </row>
    <row r="19" spans="3:10" x14ac:dyDescent="0.35">
      <c r="D19" s="87"/>
      <c r="E19" s="87"/>
      <c r="F19" s="87"/>
      <c r="G19" s="87"/>
    </row>
    <row r="20" spans="3:10" ht="16.5" x14ac:dyDescent="0.35">
      <c r="D20" s="87"/>
      <c r="E20" s="87" t="s">
        <v>1049</v>
      </c>
      <c r="F20" s="87"/>
      <c r="G20" s="87"/>
      <c r="H20" s="168"/>
      <c r="I20" s="168"/>
      <c r="J20" s="1" t="s">
        <v>5</v>
      </c>
    </row>
    <row r="21" spans="3:10" x14ac:dyDescent="0.35">
      <c r="D21" s="87"/>
      <c r="E21" s="87"/>
      <c r="F21" s="87"/>
      <c r="G21" s="87"/>
    </row>
    <row r="22" spans="3:10" s="1" customFormat="1" x14ac:dyDescent="0.35">
      <c r="C22" s="1">
        <v>2</v>
      </c>
      <c r="D22" s="10" t="s">
        <v>873</v>
      </c>
      <c r="E22" s="10"/>
      <c r="F22" s="10"/>
      <c r="G22" s="10"/>
    </row>
    <row r="23" spans="3:10" s="1" customFormat="1" x14ac:dyDescent="0.35">
      <c r="D23" s="10" t="s">
        <v>874</v>
      </c>
      <c r="E23" s="10"/>
      <c r="F23" s="10"/>
      <c r="G23" s="10"/>
    </row>
    <row r="24" spans="3:10" s="1" customFormat="1" x14ac:dyDescent="0.35">
      <c r="D24" s="10" t="s">
        <v>875</v>
      </c>
      <c r="E24" s="10"/>
      <c r="F24" s="10"/>
      <c r="G24" s="10"/>
    </row>
    <row r="25" spans="3:10" s="1" customFormat="1" x14ac:dyDescent="0.35">
      <c r="D25" s="10" t="s">
        <v>876</v>
      </c>
      <c r="E25" s="10"/>
      <c r="F25" s="10"/>
      <c r="G25" s="10"/>
    </row>
    <row r="26" spans="3:10" s="1" customFormat="1" x14ac:dyDescent="0.35">
      <c r="D26" s="10"/>
      <c r="E26" s="10"/>
      <c r="F26" s="10"/>
      <c r="G26" s="10"/>
    </row>
    <row r="27" spans="3:10" ht="16.5" x14ac:dyDescent="0.35">
      <c r="D27" s="87"/>
      <c r="E27" s="10" t="s">
        <v>1043</v>
      </c>
      <c r="F27" s="10"/>
      <c r="G27" s="114"/>
      <c r="H27" s="1" t="s">
        <v>5</v>
      </c>
      <c r="I27" s="1"/>
    </row>
    <row r="28" spans="3:10" ht="16.5" x14ac:dyDescent="0.35">
      <c r="D28" s="87"/>
      <c r="E28" s="10" t="s">
        <v>1044</v>
      </c>
      <c r="F28" s="10"/>
      <c r="G28" s="113"/>
      <c r="H28" s="1"/>
      <c r="I28" s="1"/>
    </row>
    <row r="29" spans="3:10" s="1" customFormat="1" x14ac:dyDescent="0.35">
      <c r="D29" s="10"/>
      <c r="E29" s="10"/>
      <c r="F29" s="10"/>
      <c r="G29" s="10"/>
    </row>
    <row r="30" spans="3:10" x14ac:dyDescent="0.35">
      <c r="D30" s="87"/>
      <c r="E30" s="87"/>
      <c r="F30" s="87"/>
      <c r="G30" s="87"/>
    </row>
    <row r="31" spans="3:10" x14ac:dyDescent="0.35">
      <c r="C31">
        <v>3</v>
      </c>
      <c r="D31" s="10" t="s">
        <v>865</v>
      </c>
      <c r="E31" s="87"/>
      <c r="F31" s="10"/>
      <c r="G31" s="10"/>
      <c r="H31" s="1"/>
      <c r="I31" s="1"/>
    </row>
    <row r="32" spans="3:10" x14ac:dyDescent="0.35">
      <c r="D32" s="10"/>
      <c r="E32" s="87"/>
      <c r="F32" s="10"/>
      <c r="G32" s="10"/>
      <c r="H32" s="1"/>
      <c r="I32" s="1"/>
    </row>
    <row r="33" spans="3:10" ht="16.5" x14ac:dyDescent="0.35">
      <c r="D33" s="10"/>
      <c r="E33" s="10" t="s">
        <v>1045</v>
      </c>
      <c r="F33" s="87"/>
      <c r="G33" s="10"/>
      <c r="H33" s="169"/>
      <c r="I33" s="169"/>
      <c r="J33" s="169"/>
    </row>
    <row r="34" spans="3:10" x14ac:dyDescent="0.35">
      <c r="D34" s="10"/>
      <c r="E34" s="10"/>
      <c r="F34" s="87"/>
      <c r="G34" s="10"/>
      <c r="H34" s="1"/>
    </row>
    <row r="35" spans="3:10" x14ac:dyDescent="0.35">
      <c r="D35" s="10"/>
      <c r="E35" s="10" t="str">
        <f>IF(H33=TEXTOS!$AZ$2,TEXTOS!$A$18,IF(H33=TEXTOS!$AZ$3,TEXTOS!$A$19,""))</f>
        <v/>
      </c>
      <c r="F35" s="87"/>
      <c r="G35" s="10"/>
      <c r="H35" s="169"/>
      <c r="I35" s="169"/>
      <c r="J35" s="169"/>
    </row>
    <row r="36" spans="3:10" x14ac:dyDescent="0.35">
      <c r="D36" s="10"/>
      <c r="E36" s="10"/>
      <c r="F36" s="87"/>
      <c r="G36" s="10"/>
      <c r="H36" s="1"/>
    </row>
    <row r="37" spans="3:10" x14ac:dyDescent="0.35">
      <c r="D37" s="87"/>
      <c r="E37" s="10" t="str">
        <f>IF(H35=TEXTOS!$BC$4,TEXTOS!$A$20,"")</f>
        <v/>
      </c>
      <c r="F37" s="87"/>
      <c r="G37" s="10"/>
      <c r="H37" s="169"/>
      <c r="I37" s="169"/>
      <c r="J37" s="169"/>
    </row>
    <row r="38" spans="3:10" x14ac:dyDescent="0.35">
      <c r="D38" s="87"/>
      <c r="E38" s="87"/>
      <c r="F38" s="87"/>
      <c r="G38" s="87"/>
      <c r="I38" s="1"/>
    </row>
    <row r="39" spans="3:10" ht="16.5" x14ac:dyDescent="0.35">
      <c r="C39">
        <v>4</v>
      </c>
      <c r="D39" s="10" t="s">
        <v>1046</v>
      </c>
      <c r="E39" s="87"/>
      <c r="F39" s="113"/>
      <c r="G39" s="10" t="s">
        <v>868</v>
      </c>
    </row>
    <row r="40" spans="3:10" x14ac:dyDescent="0.35">
      <c r="D40" s="10"/>
      <c r="E40" s="87"/>
      <c r="F40" s="115"/>
      <c r="G40" s="10"/>
    </row>
    <row r="41" spans="3:10" ht="16.5" x14ac:dyDescent="0.35">
      <c r="C41">
        <v>5</v>
      </c>
      <c r="D41" s="10" t="s">
        <v>1047</v>
      </c>
      <c r="E41" s="87"/>
      <c r="F41" s="150"/>
      <c r="G41" s="150"/>
    </row>
    <row r="42" spans="3:10" x14ac:dyDescent="0.35">
      <c r="D42" s="87"/>
      <c r="E42" s="10"/>
      <c r="F42" s="10"/>
      <c r="G42" s="87"/>
    </row>
    <row r="43" spans="3:10" x14ac:dyDescent="0.35">
      <c r="D43" s="87"/>
      <c r="E43" s="10"/>
      <c r="F43" s="10"/>
      <c r="G43" s="87"/>
    </row>
    <row r="44" spans="3:10" ht="16.5" x14ac:dyDescent="0.35">
      <c r="D44" s="87" t="s">
        <v>1048</v>
      </c>
      <c r="E44" s="10"/>
      <c r="F44" s="10"/>
      <c r="G44" s="87"/>
    </row>
    <row r="45" spans="3:10" x14ac:dyDescent="0.35">
      <c r="D45" s="87"/>
      <c r="E45" s="10"/>
      <c r="F45" s="10"/>
      <c r="G45" s="87"/>
    </row>
    <row r="46" spans="3:10" x14ac:dyDescent="0.35">
      <c r="E46" s="1"/>
      <c r="F46" s="1"/>
    </row>
  </sheetData>
  <sheetProtection algorithmName="SHA-512" hashValue="qtXXziBIfotfk01OY8MM28cv13hpGyDVusohMP1Wk5m0bL9GRgDe8AnN2eLZAo5yDt6fnrBOeWQnhfAAR6LatA==" saltValue="PiNV5zUyqIfgw+ttWDZZvg==" spinCount="100000" sheet="1" objects="1" scenarios="1"/>
  <mergeCells count="11">
    <mergeCell ref="H18:I18"/>
    <mergeCell ref="D6:I6"/>
    <mergeCell ref="D7:D8"/>
    <mergeCell ref="G7:G8"/>
    <mergeCell ref="E8:F8"/>
    <mergeCell ref="H16:I16"/>
    <mergeCell ref="H20:I20"/>
    <mergeCell ref="H33:J33"/>
    <mergeCell ref="H35:J35"/>
    <mergeCell ref="H37:J37"/>
    <mergeCell ref="F41:G41"/>
  </mergeCells>
  <dataValidations count="6">
    <dataValidation type="list" allowBlank="1" showInputMessage="1" showErrorMessage="1" sqref="H16" xr:uid="{00000000-0002-0000-0700-000000000000}">
      <formula1>L_PIEZAS</formula1>
    </dataValidation>
    <dataValidation type="list" allowBlank="1" showInputMessage="1" showErrorMessage="1" sqref="H12" xr:uid="{00000000-0002-0000-0700-000001000000}">
      <formula1>L_FU</formula1>
    </dataValidation>
    <dataValidation type="list" allowBlank="1" showInputMessage="1" showErrorMessage="1" sqref="G28" xr:uid="{00000000-0002-0000-0700-000002000000}">
      <formula1>L_TAM</formula1>
    </dataValidation>
    <dataValidation type="list" allowBlank="1" showInputMessage="1" showErrorMessage="1" sqref="H33" xr:uid="{00000000-0002-0000-0700-000003000000}">
      <formula1>L_MOTIVO</formula1>
    </dataValidation>
    <dataValidation type="list" allowBlank="1" showInputMessage="1" showErrorMessage="1" sqref="F39" xr:uid="{00000000-0002-0000-0700-000004000000}">
      <formula1>L_EDAD</formula1>
    </dataValidation>
    <dataValidation type="list" allowBlank="1" showInputMessage="1" showErrorMessage="1" sqref="F41" xr:uid="{00000000-0002-0000-0700-000005000000}">
      <formula1>L_DEMANDA</formula1>
    </dataValidation>
  </dataValidations>
  <hyperlinks>
    <hyperlink ref="E7" location="'1_GEN1'!A1" display="'1_GEN1'!A1" xr:uid="{00000000-0004-0000-0700-000000000000}"/>
    <hyperlink ref="F7" location="'2_TRAS'!A1" display="'2_TRAS'!A1" xr:uid="{00000000-0004-0000-0700-000001000000}"/>
    <hyperlink ref="E8:F8" location="HC_CAT!A1" display="HC_CAT!A1" xr:uid="{00000000-0004-0000-0700-000002000000}"/>
    <hyperlink ref="G7:G8" location="'3_GEN2'!A1" display="'3_GEN2'!A1" xr:uid="{00000000-0004-0000-0700-000003000000}"/>
    <hyperlink ref="H7" location="'4_SERV'!A1" display="'4_SERV'!A1" xr:uid="{00000000-0004-0000-0700-000004000000}"/>
    <hyperlink ref="I7" location="HC_SERV!A1" display="HC_SERV!A1" xr:uid="{00000000-0004-0000-0700-000005000000}"/>
    <hyperlink ref="H8" location="'5_PEçA'!A1" display="'5_PEçA'!A1" xr:uid="{00000000-0004-0000-0700-000006000000}"/>
    <hyperlink ref="I8" location="HC_PEçA!A1" display="HC_PEçA!A1" xr:uid="{00000000-0004-0000-0700-000007000000}"/>
    <hyperlink ref="D7:D8" location="INDEX!A1" display="INDEX!A1" xr:uid="{00000000-0004-0000-0700-000008000000}"/>
  </hyperlink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6000000}">
          <x14:formula1>
            <xm:f>INDIRECT(VLOOKUP(N_CAUSA_BAJA_PIEZA,TEXTOS!$AZ$2:$BA$4,2,0))</xm:f>
          </x14:formula1>
          <xm:sqref>H35</xm:sqref>
        </x14:dataValidation>
        <x14:dataValidation type="list" allowBlank="1" showInputMessage="1" showErrorMessage="1" xr:uid="{00000000-0002-0000-0700-000007000000}">
          <x14:formula1>
            <xm:f>INDIRECT(VLOOKUP(N_TIPO_BAJA_PIEZA,TEXTOS!$BC$2:$BD$4,2,0))</xm:f>
          </x14:formula1>
          <xm:sqref>H37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515"/>
  <sheetViews>
    <sheetView topLeftCell="E188" zoomScale="85" zoomScaleNormal="85" workbookViewId="0">
      <selection activeCell="D393" sqref="D393"/>
    </sheetView>
  </sheetViews>
  <sheetFormatPr defaultColWidth="10.81640625" defaultRowHeight="14.5" x14ac:dyDescent="0.35"/>
  <cols>
    <col min="2" max="2" width="20" customWidth="1"/>
    <col min="3" max="3" width="51" customWidth="1"/>
    <col min="4" max="4" width="35.453125" bestFit="1" customWidth="1"/>
    <col min="5" max="7" width="11.453125" customWidth="1"/>
    <col min="9" max="10" width="11.453125" customWidth="1"/>
    <col min="16" max="18" width="11.453125" customWidth="1"/>
  </cols>
  <sheetData>
    <row r="1" spans="1:14" x14ac:dyDescent="0.35">
      <c r="B1" t="s">
        <v>308</v>
      </c>
      <c r="C1" t="s">
        <v>292</v>
      </c>
      <c r="D1" t="s">
        <v>283</v>
      </c>
      <c r="E1" t="s">
        <v>285</v>
      </c>
      <c r="F1" t="s">
        <v>287</v>
      </c>
      <c r="G1" t="s">
        <v>288</v>
      </c>
      <c r="H1" t="s">
        <v>340</v>
      </c>
      <c r="I1" t="s">
        <v>360</v>
      </c>
      <c r="J1" t="str">
        <f>TEXTOS!$A$17</f>
        <v>kg CO2 eq.</v>
      </c>
      <c r="K1" t="s">
        <v>362</v>
      </c>
      <c r="L1" t="s">
        <v>439</v>
      </c>
      <c r="M1" t="s">
        <v>345</v>
      </c>
      <c r="N1" t="s">
        <v>724</v>
      </c>
    </row>
    <row r="2" spans="1:14" x14ac:dyDescent="0.35">
      <c r="A2">
        <v>1</v>
      </c>
      <c r="B2" t="str">
        <f>TEXTOS!$D$2</f>
        <v>Electricitat</v>
      </c>
      <c r="C2" t="str">
        <f t="shared" ref="C2:E3" si="0">I279</f>
        <v>Electricitat 1 Altra comercialitzadora</v>
      </c>
      <c r="D2" t="str">
        <f t="shared" si="0"/>
        <v>Altra comercialitzadora</v>
      </c>
      <c r="E2" s="14">
        <f t="shared" si="0"/>
        <v>0</v>
      </c>
      <c r="F2" t="str">
        <f t="shared" ref="F2:F33" si="1">IFERROR(VLOOKUP(D2,T_FE,3,0),"-")</f>
        <v>kWh</v>
      </c>
      <c r="G2">
        <f>L279</f>
        <v>6</v>
      </c>
      <c r="H2">
        <f>M279</f>
        <v>0</v>
      </c>
      <c r="I2" s="25">
        <f t="shared" ref="I2:I33" si="2">IFERROR(VLOOKUP(D2,T_FE,2,0),0)</f>
        <v>0.41</v>
      </c>
      <c r="J2" s="26">
        <f t="shared" ref="J2:J33" si="3">E2*I2</f>
        <v>0</v>
      </c>
      <c r="K2" t="str">
        <f t="shared" ref="K2:K33" si="4">VLOOKUP(G2,T_CATEG_GEI_ALC,3,0)</f>
        <v>Abast 2</v>
      </c>
      <c r="L2" t="str">
        <f>TEXTOS!$H$2</f>
        <v>SI</v>
      </c>
      <c r="M2" t="str">
        <f>TEXTOS!$F$2</f>
        <v>ELE</v>
      </c>
      <c r="N2">
        <f>RANK(J2,$J$2:$J$184)</f>
        <v>1</v>
      </c>
    </row>
    <row r="3" spans="1:14" x14ac:dyDescent="0.35">
      <c r="A3">
        <v>2</v>
      </c>
      <c r="B3" t="str">
        <f>TEXTOS!$D$2</f>
        <v>Electricitat</v>
      </c>
      <c r="C3" t="str">
        <f t="shared" si="0"/>
        <v>Electricitat 2 Altra comercialitzadora</v>
      </c>
      <c r="D3" t="str">
        <f t="shared" si="0"/>
        <v>Altra comercialitzadora</v>
      </c>
      <c r="E3" s="14">
        <f t="shared" si="0"/>
        <v>0</v>
      </c>
      <c r="F3" t="str">
        <f t="shared" si="1"/>
        <v>kWh</v>
      </c>
      <c r="G3">
        <f>L280</f>
        <v>6</v>
      </c>
      <c r="H3">
        <f>M280</f>
        <v>0</v>
      </c>
      <c r="I3" s="25">
        <f t="shared" si="2"/>
        <v>0.41</v>
      </c>
      <c r="J3" s="26">
        <f t="shared" si="3"/>
        <v>0</v>
      </c>
      <c r="K3" t="str">
        <f t="shared" si="4"/>
        <v>Abast 2</v>
      </c>
      <c r="L3" t="str">
        <f>TEXTOS!$H$2</f>
        <v>SI</v>
      </c>
      <c r="M3" t="str">
        <f>TEXTOS!$F$2</f>
        <v>ELE</v>
      </c>
      <c r="N3">
        <f t="shared" ref="N3:N66" si="5">RANK(J3,$J$2:$J$184)</f>
        <v>1</v>
      </c>
    </row>
    <row r="4" spans="1:14" x14ac:dyDescent="0.35">
      <c r="A4">
        <v>3</v>
      </c>
      <c r="B4" t="str">
        <f>TEXTOS!$D$3</f>
        <v>Consum d'energia</v>
      </c>
      <c r="C4" t="str">
        <f t="shared" ref="C4:C23" si="6">L292</f>
        <v xml:space="preserve">Consum Dièsel per a grup electrogen 0 </v>
      </c>
      <c r="D4" t="str">
        <f t="shared" ref="D4:D23" si="7">M292</f>
        <v>Consum 0</v>
      </c>
      <c r="E4" s="14">
        <f t="shared" ref="E4:E23" si="8">N292</f>
        <v>0</v>
      </c>
      <c r="F4" t="str">
        <f t="shared" si="1"/>
        <v>-</v>
      </c>
      <c r="G4">
        <f t="shared" ref="G4:G23" si="9">O292</f>
        <v>8</v>
      </c>
      <c r="H4">
        <f t="shared" ref="H4:H23" si="10">P292</f>
        <v>0</v>
      </c>
      <c r="I4" s="25">
        <f t="shared" si="2"/>
        <v>0</v>
      </c>
      <c r="J4" s="26">
        <f t="shared" si="3"/>
        <v>0</v>
      </c>
      <c r="K4" t="str">
        <f t="shared" si="4"/>
        <v>Abast 3</v>
      </c>
      <c r="L4" t="str">
        <f>TEXTOS!$H$2</f>
        <v>SI</v>
      </c>
      <c r="M4" t="str">
        <f>TEXTOS!$F$3</f>
        <v>ENE-GRU</v>
      </c>
      <c r="N4">
        <f t="shared" si="5"/>
        <v>1</v>
      </c>
    </row>
    <row r="5" spans="1:14" x14ac:dyDescent="0.35">
      <c r="A5">
        <v>4</v>
      </c>
      <c r="B5" t="str">
        <f>TEXTOS!$D$3</f>
        <v>Consum d'energia</v>
      </c>
      <c r="C5" t="str">
        <f t="shared" si="6"/>
        <v xml:space="preserve">Consum Dièsel per a grup electrogen 0 </v>
      </c>
      <c r="D5" t="str">
        <f t="shared" si="7"/>
        <v>Consum 0</v>
      </c>
      <c r="E5" s="14">
        <f t="shared" si="8"/>
        <v>0</v>
      </c>
      <c r="F5" t="str">
        <f t="shared" si="1"/>
        <v>-</v>
      </c>
      <c r="G5">
        <f t="shared" si="9"/>
        <v>8</v>
      </c>
      <c r="H5">
        <f t="shared" si="10"/>
        <v>0</v>
      </c>
      <c r="I5" s="25">
        <f t="shared" si="2"/>
        <v>0</v>
      </c>
      <c r="J5" s="26">
        <f t="shared" si="3"/>
        <v>0</v>
      </c>
      <c r="K5" t="str">
        <f t="shared" si="4"/>
        <v>Abast 3</v>
      </c>
      <c r="L5" t="str">
        <f>TEXTOS!$H$2</f>
        <v>SI</v>
      </c>
      <c r="M5" t="str">
        <f>TEXTOS!$F$3</f>
        <v>ENE-GRU</v>
      </c>
      <c r="N5">
        <f t="shared" si="5"/>
        <v>1</v>
      </c>
    </row>
    <row r="6" spans="1:14" x14ac:dyDescent="0.35">
      <c r="A6">
        <v>5</v>
      </c>
      <c r="B6" t="str">
        <f>TEXTOS!$D$3</f>
        <v>Consum d'energia</v>
      </c>
      <c r="C6" t="str">
        <f t="shared" si="6"/>
        <v xml:space="preserve">Consum Dièsel per a grup electrogen 0 </v>
      </c>
      <c r="D6" t="str">
        <f t="shared" si="7"/>
        <v>Consum 0</v>
      </c>
      <c r="E6" s="14">
        <f t="shared" si="8"/>
        <v>0</v>
      </c>
      <c r="F6" t="str">
        <f t="shared" si="1"/>
        <v>-</v>
      </c>
      <c r="G6">
        <f t="shared" si="9"/>
        <v>8</v>
      </c>
      <c r="H6">
        <f t="shared" si="10"/>
        <v>0</v>
      </c>
      <c r="I6" s="25">
        <f t="shared" si="2"/>
        <v>0</v>
      </c>
      <c r="J6" s="26">
        <f t="shared" si="3"/>
        <v>0</v>
      </c>
      <c r="K6" t="str">
        <f t="shared" si="4"/>
        <v>Abast 3</v>
      </c>
      <c r="L6" t="str">
        <f>TEXTOS!$H$2</f>
        <v>SI</v>
      </c>
      <c r="M6" t="str">
        <f>TEXTOS!$F$3</f>
        <v>ENE-GRU</v>
      </c>
      <c r="N6">
        <f t="shared" si="5"/>
        <v>1</v>
      </c>
    </row>
    <row r="7" spans="1:14" x14ac:dyDescent="0.35">
      <c r="A7">
        <v>6</v>
      </c>
      <c r="B7" t="str">
        <f>TEXTOS!$D$3</f>
        <v>Consum d'energia</v>
      </c>
      <c r="C7" t="str">
        <f t="shared" si="6"/>
        <v xml:space="preserve">Consum Dièsel per a grup electrogen 0 </v>
      </c>
      <c r="D7" t="str">
        <f t="shared" si="7"/>
        <v>Consum 0</v>
      </c>
      <c r="E7" s="14">
        <f t="shared" si="8"/>
        <v>0</v>
      </c>
      <c r="F7" t="str">
        <f t="shared" si="1"/>
        <v>-</v>
      </c>
      <c r="G7">
        <f t="shared" si="9"/>
        <v>8</v>
      </c>
      <c r="H7">
        <f t="shared" si="10"/>
        <v>0</v>
      </c>
      <c r="I7" s="25">
        <f t="shared" si="2"/>
        <v>0</v>
      </c>
      <c r="J7" s="26">
        <f t="shared" si="3"/>
        <v>0</v>
      </c>
      <c r="K7" t="str">
        <f t="shared" si="4"/>
        <v>Abast 3</v>
      </c>
      <c r="L7" t="str">
        <f>TEXTOS!$H$2</f>
        <v>SI</v>
      </c>
      <c r="M7" t="str">
        <f>TEXTOS!$F$3</f>
        <v>ENE-GRU</v>
      </c>
      <c r="N7">
        <f t="shared" si="5"/>
        <v>1</v>
      </c>
    </row>
    <row r="8" spans="1:14" x14ac:dyDescent="0.35">
      <c r="A8">
        <v>7</v>
      </c>
      <c r="B8" t="str">
        <f>TEXTOS!$D$3</f>
        <v>Consum d'energia</v>
      </c>
      <c r="C8" t="str">
        <f t="shared" si="6"/>
        <v xml:space="preserve">Consum Dièsel per a carretilles 0 </v>
      </c>
      <c r="D8" t="str">
        <f t="shared" si="7"/>
        <v>Consum 0</v>
      </c>
      <c r="E8" s="14">
        <f t="shared" si="8"/>
        <v>0</v>
      </c>
      <c r="F8" t="str">
        <f t="shared" si="1"/>
        <v>-</v>
      </c>
      <c r="G8">
        <f t="shared" si="9"/>
        <v>8</v>
      </c>
      <c r="H8">
        <f t="shared" si="10"/>
        <v>0</v>
      </c>
      <c r="I8" s="25">
        <f t="shared" si="2"/>
        <v>0</v>
      </c>
      <c r="J8" s="26">
        <f t="shared" si="3"/>
        <v>0</v>
      </c>
      <c r="K8" t="str">
        <f t="shared" si="4"/>
        <v>Abast 3</v>
      </c>
      <c r="L8" t="str">
        <f>TEXTOS!$H$2</f>
        <v>SI</v>
      </c>
      <c r="M8" t="str">
        <f>TEXTOS!$F$4</f>
        <v>ENE-CAR</v>
      </c>
      <c r="N8">
        <f t="shared" si="5"/>
        <v>1</v>
      </c>
    </row>
    <row r="9" spans="1:14" x14ac:dyDescent="0.35">
      <c r="A9">
        <v>8</v>
      </c>
      <c r="B9" t="str">
        <f>TEXTOS!$D$3</f>
        <v>Consum d'energia</v>
      </c>
      <c r="C9" t="str">
        <f t="shared" si="6"/>
        <v xml:space="preserve">Consum Dièsel per a carretilles 0 </v>
      </c>
      <c r="D9" t="str">
        <f t="shared" si="7"/>
        <v>Consum 0</v>
      </c>
      <c r="E9" s="14">
        <f t="shared" si="8"/>
        <v>0</v>
      </c>
      <c r="F9" t="str">
        <f t="shared" si="1"/>
        <v>-</v>
      </c>
      <c r="G9">
        <f t="shared" si="9"/>
        <v>8</v>
      </c>
      <c r="H9">
        <f t="shared" si="10"/>
        <v>0</v>
      </c>
      <c r="I9" s="25">
        <f t="shared" si="2"/>
        <v>0</v>
      </c>
      <c r="J9" s="26">
        <f t="shared" si="3"/>
        <v>0</v>
      </c>
      <c r="K9" t="str">
        <f t="shared" si="4"/>
        <v>Abast 3</v>
      </c>
      <c r="L9" t="str">
        <f>TEXTOS!$H$2</f>
        <v>SI</v>
      </c>
      <c r="M9" t="str">
        <f>TEXTOS!$F$4</f>
        <v>ENE-CAR</v>
      </c>
      <c r="N9">
        <f t="shared" si="5"/>
        <v>1</v>
      </c>
    </row>
    <row r="10" spans="1:14" x14ac:dyDescent="0.35">
      <c r="A10">
        <v>9</v>
      </c>
      <c r="B10" t="str">
        <f>TEXTOS!$D$3</f>
        <v>Consum d'energia</v>
      </c>
      <c r="C10" t="str">
        <f t="shared" si="6"/>
        <v xml:space="preserve">Consum Dièsel per a carretilles 0 </v>
      </c>
      <c r="D10" t="str">
        <f t="shared" si="7"/>
        <v>Consum 0</v>
      </c>
      <c r="E10" s="14">
        <f t="shared" si="8"/>
        <v>0</v>
      </c>
      <c r="F10" t="str">
        <f t="shared" si="1"/>
        <v>-</v>
      </c>
      <c r="G10">
        <f t="shared" si="9"/>
        <v>8</v>
      </c>
      <c r="H10">
        <f t="shared" si="10"/>
        <v>0</v>
      </c>
      <c r="I10" s="25">
        <f t="shared" si="2"/>
        <v>0</v>
      </c>
      <c r="J10" s="26">
        <f t="shared" si="3"/>
        <v>0</v>
      </c>
      <c r="K10" t="str">
        <f t="shared" si="4"/>
        <v>Abast 3</v>
      </c>
      <c r="L10" t="str">
        <f>TEXTOS!$H$2</f>
        <v>SI</v>
      </c>
      <c r="M10" t="str">
        <f>TEXTOS!$F$4</f>
        <v>ENE-CAR</v>
      </c>
      <c r="N10">
        <f t="shared" si="5"/>
        <v>1</v>
      </c>
    </row>
    <row r="11" spans="1:14" x14ac:dyDescent="0.35">
      <c r="A11">
        <v>10</v>
      </c>
      <c r="B11" t="str">
        <f>TEXTOS!$D$3</f>
        <v>Consum d'energia</v>
      </c>
      <c r="C11" t="str">
        <f t="shared" si="6"/>
        <v xml:space="preserve">Consum Dièsel per a carretilles 0 </v>
      </c>
      <c r="D11" t="str">
        <f t="shared" si="7"/>
        <v>Consum 0</v>
      </c>
      <c r="E11" s="14">
        <f t="shared" si="8"/>
        <v>0</v>
      </c>
      <c r="F11" t="str">
        <f t="shared" si="1"/>
        <v>-</v>
      </c>
      <c r="G11">
        <f t="shared" si="9"/>
        <v>8</v>
      </c>
      <c r="H11">
        <f t="shared" si="10"/>
        <v>0</v>
      </c>
      <c r="I11" s="25">
        <f t="shared" si="2"/>
        <v>0</v>
      </c>
      <c r="J11" s="26">
        <f t="shared" si="3"/>
        <v>0</v>
      </c>
      <c r="K11" t="str">
        <f t="shared" si="4"/>
        <v>Abast 3</v>
      </c>
      <c r="L11" t="str">
        <f>TEXTOS!$H$2</f>
        <v>SI</v>
      </c>
      <c r="M11" t="str">
        <f>TEXTOS!$F$4</f>
        <v>ENE-CAR</v>
      </c>
      <c r="N11">
        <f t="shared" si="5"/>
        <v>1</v>
      </c>
    </row>
    <row r="12" spans="1:14" x14ac:dyDescent="0.35">
      <c r="A12">
        <v>11</v>
      </c>
      <c r="B12" t="str">
        <f>TEXTOS!$D$3</f>
        <v>Consum d'energia</v>
      </c>
      <c r="C12" t="str">
        <f t="shared" si="6"/>
        <v xml:space="preserve">Consum Combustible per a vehicles d'empresa 0 </v>
      </c>
      <c r="D12" t="str">
        <f t="shared" si="7"/>
        <v>Consum 0</v>
      </c>
      <c r="E12" s="14">
        <f t="shared" si="8"/>
        <v>0</v>
      </c>
      <c r="F12" t="str">
        <f t="shared" si="1"/>
        <v>-</v>
      </c>
      <c r="G12">
        <f t="shared" si="9"/>
        <v>8</v>
      </c>
      <c r="H12">
        <f t="shared" si="10"/>
        <v>0</v>
      </c>
      <c r="I12" s="25">
        <f t="shared" si="2"/>
        <v>0</v>
      </c>
      <c r="J12" s="26">
        <f t="shared" si="3"/>
        <v>0</v>
      </c>
      <c r="K12" t="str">
        <f t="shared" si="4"/>
        <v>Abast 3</v>
      </c>
      <c r="L12" t="str">
        <f>TEXTOS!$H$2</f>
        <v>SI</v>
      </c>
      <c r="M12" t="str">
        <f>TEXTOS!$F$5</f>
        <v>ENE-VEH</v>
      </c>
      <c r="N12">
        <f t="shared" si="5"/>
        <v>1</v>
      </c>
    </row>
    <row r="13" spans="1:14" x14ac:dyDescent="0.35">
      <c r="A13">
        <v>12</v>
      </c>
      <c r="B13" t="str">
        <f>TEXTOS!$D$3</f>
        <v>Consum d'energia</v>
      </c>
      <c r="C13" t="str">
        <f t="shared" si="6"/>
        <v xml:space="preserve">Consum Combustible per a vehicles d'empresa 0 </v>
      </c>
      <c r="D13" t="str">
        <f t="shared" si="7"/>
        <v>Consum 0</v>
      </c>
      <c r="E13" s="14">
        <f t="shared" si="8"/>
        <v>0</v>
      </c>
      <c r="F13" t="str">
        <f t="shared" si="1"/>
        <v>-</v>
      </c>
      <c r="G13">
        <f t="shared" si="9"/>
        <v>8</v>
      </c>
      <c r="H13">
        <f t="shared" si="10"/>
        <v>0</v>
      </c>
      <c r="I13" s="25">
        <f t="shared" si="2"/>
        <v>0</v>
      </c>
      <c r="J13" s="26">
        <f t="shared" si="3"/>
        <v>0</v>
      </c>
      <c r="K13" t="str">
        <f t="shared" si="4"/>
        <v>Abast 3</v>
      </c>
      <c r="L13" t="str">
        <f>TEXTOS!$H$2</f>
        <v>SI</v>
      </c>
      <c r="M13" t="str">
        <f>TEXTOS!$F$5</f>
        <v>ENE-VEH</v>
      </c>
      <c r="N13">
        <f t="shared" si="5"/>
        <v>1</v>
      </c>
    </row>
    <row r="14" spans="1:14" x14ac:dyDescent="0.35">
      <c r="A14">
        <v>13</v>
      </c>
      <c r="B14" t="str">
        <f>TEXTOS!$D$3</f>
        <v>Consum d'energia</v>
      </c>
      <c r="C14" t="str">
        <f t="shared" si="6"/>
        <v xml:space="preserve">Consum Combustible per a vehicles d'empresa 0 </v>
      </c>
      <c r="D14" t="str">
        <f t="shared" si="7"/>
        <v>Consum 0</v>
      </c>
      <c r="E14" s="14">
        <f t="shared" si="8"/>
        <v>0</v>
      </c>
      <c r="F14" t="str">
        <f t="shared" si="1"/>
        <v>-</v>
      </c>
      <c r="G14">
        <f t="shared" si="9"/>
        <v>8</v>
      </c>
      <c r="H14">
        <f t="shared" si="10"/>
        <v>0</v>
      </c>
      <c r="I14" s="25">
        <f t="shared" si="2"/>
        <v>0</v>
      </c>
      <c r="J14" s="26">
        <f t="shared" si="3"/>
        <v>0</v>
      </c>
      <c r="K14" t="str">
        <f t="shared" si="4"/>
        <v>Abast 3</v>
      </c>
      <c r="L14" t="str">
        <f>TEXTOS!$H$2</f>
        <v>SI</v>
      </c>
      <c r="M14" t="str">
        <f>TEXTOS!$F$5</f>
        <v>ENE-VEH</v>
      </c>
      <c r="N14">
        <f t="shared" si="5"/>
        <v>1</v>
      </c>
    </row>
    <row r="15" spans="1:14" x14ac:dyDescent="0.35">
      <c r="A15">
        <v>14</v>
      </c>
      <c r="B15" t="str">
        <f>TEXTOS!$D$3</f>
        <v>Consum d'energia</v>
      </c>
      <c r="C15" t="str">
        <f t="shared" si="6"/>
        <v xml:space="preserve">Consum Combustible per a vehicles d'empresa 0 </v>
      </c>
      <c r="D15" t="str">
        <f t="shared" si="7"/>
        <v>Consum 0</v>
      </c>
      <c r="E15" s="14">
        <f t="shared" si="8"/>
        <v>0</v>
      </c>
      <c r="F15" t="str">
        <f t="shared" si="1"/>
        <v>-</v>
      </c>
      <c r="G15">
        <f t="shared" si="9"/>
        <v>8</v>
      </c>
      <c r="H15">
        <f t="shared" si="10"/>
        <v>0</v>
      </c>
      <c r="I15" s="25">
        <f t="shared" si="2"/>
        <v>0</v>
      </c>
      <c r="J15" s="26">
        <f t="shared" si="3"/>
        <v>0</v>
      </c>
      <c r="K15" t="str">
        <f t="shared" si="4"/>
        <v>Abast 3</v>
      </c>
      <c r="L15" t="str">
        <f>TEXTOS!$H$2</f>
        <v>SI</v>
      </c>
      <c r="M15" t="str">
        <f>TEXTOS!$F$5</f>
        <v>ENE-VEH</v>
      </c>
      <c r="N15">
        <f t="shared" si="5"/>
        <v>1</v>
      </c>
    </row>
    <row r="16" spans="1:14" x14ac:dyDescent="0.35">
      <c r="A16">
        <v>15</v>
      </c>
      <c r="B16" t="str">
        <f>TEXTOS!$D$3</f>
        <v>Consum d'energia</v>
      </c>
      <c r="C16" t="str">
        <f t="shared" si="6"/>
        <v xml:space="preserve">Consum Combustible per a vehicles d'empresa 0 </v>
      </c>
      <c r="D16" t="str">
        <f t="shared" si="7"/>
        <v>Consum 0</v>
      </c>
      <c r="E16" s="14">
        <f t="shared" si="8"/>
        <v>0</v>
      </c>
      <c r="F16" t="str">
        <f t="shared" si="1"/>
        <v>-</v>
      </c>
      <c r="G16">
        <f t="shared" si="9"/>
        <v>8</v>
      </c>
      <c r="H16">
        <f t="shared" si="10"/>
        <v>0</v>
      </c>
      <c r="I16" s="25">
        <f t="shared" si="2"/>
        <v>0</v>
      </c>
      <c r="J16" s="26">
        <f t="shared" si="3"/>
        <v>0</v>
      </c>
      <c r="K16" t="str">
        <f t="shared" si="4"/>
        <v>Abast 3</v>
      </c>
      <c r="L16" t="str">
        <f>TEXTOS!$H$2</f>
        <v>SI</v>
      </c>
      <c r="M16" t="str">
        <f>TEXTOS!$F$5</f>
        <v>ENE-VEH</v>
      </c>
      <c r="N16">
        <f t="shared" si="5"/>
        <v>1</v>
      </c>
    </row>
    <row r="17" spans="1:14" x14ac:dyDescent="0.35">
      <c r="A17">
        <v>16</v>
      </c>
      <c r="B17" t="str">
        <f>TEXTOS!$D$3</f>
        <v>Consum d'energia</v>
      </c>
      <c r="C17" t="str">
        <f t="shared" si="6"/>
        <v xml:space="preserve">Consum Combustible per a vehicles d'empresa 0 </v>
      </c>
      <c r="D17" t="str">
        <f t="shared" si="7"/>
        <v>Consum 0</v>
      </c>
      <c r="E17" s="14">
        <f t="shared" si="8"/>
        <v>0</v>
      </c>
      <c r="F17" t="str">
        <f t="shared" si="1"/>
        <v>-</v>
      </c>
      <c r="G17">
        <f t="shared" si="9"/>
        <v>8</v>
      </c>
      <c r="H17">
        <f t="shared" si="10"/>
        <v>0</v>
      </c>
      <c r="I17" s="25">
        <f t="shared" si="2"/>
        <v>0</v>
      </c>
      <c r="J17" s="26">
        <f t="shared" si="3"/>
        <v>0</v>
      </c>
      <c r="K17" t="str">
        <f t="shared" si="4"/>
        <v>Abast 3</v>
      </c>
      <c r="L17" t="str">
        <f>TEXTOS!$H$2</f>
        <v>SI</v>
      </c>
      <c r="M17" t="str">
        <f>TEXTOS!$F$5</f>
        <v>ENE-VEH</v>
      </c>
      <c r="N17">
        <f t="shared" si="5"/>
        <v>1</v>
      </c>
    </row>
    <row r="18" spans="1:14" x14ac:dyDescent="0.35">
      <c r="A18">
        <v>17</v>
      </c>
      <c r="B18" t="str">
        <f>TEXTOS!$D$3</f>
        <v>Consum d'energia</v>
      </c>
      <c r="C18" t="str">
        <f t="shared" si="6"/>
        <v xml:space="preserve">Consum Combustible per a vehicles d'empresa 0 </v>
      </c>
      <c r="D18" t="str">
        <f t="shared" si="7"/>
        <v>Consum 0</v>
      </c>
      <c r="E18" s="14">
        <f t="shared" si="8"/>
        <v>0</v>
      </c>
      <c r="F18" t="str">
        <f t="shared" si="1"/>
        <v>-</v>
      </c>
      <c r="G18">
        <f t="shared" si="9"/>
        <v>8</v>
      </c>
      <c r="H18">
        <f t="shared" si="10"/>
        <v>0</v>
      </c>
      <c r="I18" s="25">
        <f t="shared" si="2"/>
        <v>0</v>
      </c>
      <c r="J18" s="26">
        <f t="shared" si="3"/>
        <v>0</v>
      </c>
      <c r="K18" t="str">
        <f t="shared" si="4"/>
        <v>Abast 3</v>
      </c>
      <c r="L18" t="str">
        <f>TEXTOS!$H$2</f>
        <v>SI</v>
      </c>
      <c r="M18" t="str">
        <f>TEXTOS!$F$5</f>
        <v>ENE-VEH</v>
      </c>
      <c r="N18">
        <f t="shared" si="5"/>
        <v>1</v>
      </c>
    </row>
    <row r="19" spans="1:14" x14ac:dyDescent="0.35">
      <c r="A19">
        <v>18</v>
      </c>
      <c r="B19" t="str">
        <f>TEXTOS!$D$3</f>
        <v>Consum d'energia</v>
      </c>
      <c r="C19" t="str">
        <f t="shared" si="6"/>
        <v xml:space="preserve">Consum Combustible per a vehicles d'empresa 0 </v>
      </c>
      <c r="D19" t="str">
        <f t="shared" si="7"/>
        <v>Consum 0</v>
      </c>
      <c r="E19" s="14">
        <f t="shared" si="8"/>
        <v>0</v>
      </c>
      <c r="F19" t="str">
        <f t="shared" si="1"/>
        <v>-</v>
      </c>
      <c r="G19">
        <f t="shared" si="9"/>
        <v>8</v>
      </c>
      <c r="H19">
        <f t="shared" si="10"/>
        <v>0</v>
      </c>
      <c r="I19" s="25">
        <f t="shared" si="2"/>
        <v>0</v>
      </c>
      <c r="J19" s="26">
        <f t="shared" si="3"/>
        <v>0</v>
      </c>
      <c r="K19" t="str">
        <f t="shared" si="4"/>
        <v>Abast 3</v>
      </c>
      <c r="L19" t="str">
        <f>TEXTOS!$H$2</f>
        <v>SI</v>
      </c>
      <c r="M19" t="str">
        <f>TEXTOS!$F$5</f>
        <v>ENE-VEH</v>
      </c>
      <c r="N19">
        <f t="shared" si="5"/>
        <v>1</v>
      </c>
    </row>
    <row r="20" spans="1:14" x14ac:dyDescent="0.35">
      <c r="A20">
        <v>19</v>
      </c>
      <c r="B20" t="str">
        <f>TEXTOS!$D$3</f>
        <v>Consum d'energia</v>
      </c>
      <c r="C20" t="str">
        <f t="shared" si="6"/>
        <v xml:space="preserve">Consum Combustible per a equips de calor 0 </v>
      </c>
      <c r="D20" t="str">
        <f t="shared" si="7"/>
        <v>Consum 0</v>
      </c>
      <c r="E20" s="14">
        <f t="shared" si="8"/>
        <v>0</v>
      </c>
      <c r="F20" t="str">
        <f t="shared" si="1"/>
        <v>-</v>
      </c>
      <c r="G20">
        <f t="shared" si="9"/>
        <v>8</v>
      </c>
      <c r="H20">
        <f t="shared" si="10"/>
        <v>0</v>
      </c>
      <c r="I20" s="25">
        <f t="shared" si="2"/>
        <v>0</v>
      </c>
      <c r="J20" s="26">
        <f t="shared" si="3"/>
        <v>0</v>
      </c>
      <c r="K20" t="str">
        <f t="shared" si="4"/>
        <v>Abast 3</v>
      </c>
      <c r="L20" t="str">
        <f>TEXTOS!$H$3</f>
        <v>NO</v>
      </c>
      <c r="M20" t="str">
        <f>TEXTOS!$F$6</f>
        <v>ENE-CAL</v>
      </c>
      <c r="N20">
        <f t="shared" si="5"/>
        <v>1</v>
      </c>
    </row>
    <row r="21" spans="1:14" x14ac:dyDescent="0.35">
      <c r="A21">
        <v>20</v>
      </c>
      <c r="B21" t="str">
        <f>TEXTOS!$D$3</f>
        <v>Consum d'energia</v>
      </c>
      <c r="C21" t="str">
        <f t="shared" si="6"/>
        <v xml:space="preserve">Consum Combustible per a equips de calor 0 </v>
      </c>
      <c r="D21" t="str">
        <f t="shared" si="7"/>
        <v>Consum 0</v>
      </c>
      <c r="E21" s="14">
        <f t="shared" si="8"/>
        <v>0</v>
      </c>
      <c r="F21" t="str">
        <f t="shared" si="1"/>
        <v>-</v>
      </c>
      <c r="G21">
        <f t="shared" si="9"/>
        <v>8</v>
      </c>
      <c r="H21">
        <f t="shared" si="10"/>
        <v>0</v>
      </c>
      <c r="I21" s="25">
        <f t="shared" si="2"/>
        <v>0</v>
      </c>
      <c r="J21" s="26">
        <f t="shared" si="3"/>
        <v>0</v>
      </c>
      <c r="K21" t="str">
        <f t="shared" si="4"/>
        <v>Abast 3</v>
      </c>
      <c r="L21" t="str">
        <f>TEXTOS!$H$3</f>
        <v>NO</v>
      </c>
      <c r="M21" t="str">
        <f>TEXTOS!$F$6</f>
        <v>ENE-CAL</v>
      </c>
      <c r="N21">
        <f t="shared" si="5"/>
        <v>1</v>
      </c>
    </row>
    <row r="22" spans="1:14" x14ac:dyDescent="0.35">
      <c r="A22">
        <v>21</v>
      </c>
      <c r="B22" t="str">
        <f>TEXTOS!$D$3</f>
        <v>Consum d'energia</v>
      </c>
      <c r="C22" t="str">
        <f t="shared" si="6"/>
        <v xml:space="preserve">Consum Combustible per a equips de calor 0 </v>
      </c>
      <c r="D22" t="str">
        <f t="shared" si="7"/>
        <v>Consum 0</v>
      </c>
      <c r="E22" s="14">
        <f t="shared" si="8"/>
        <v>0</v>
      </c>
      <c r="F22" t="str">
        <f t="shared" si="1"/>
        <v>-</v>
      </c>
      <c r="G22">
        <f t="shared" si="9"/>
        <v>8</v>
      </c>
      <c r="H22">
        <f t="shared" si="10"/>
        <v>0</v>
      </c>
      <c r="I22" s="25">
        <f t="shared" si="2"/>
        <v>0</v>
      </c>
      <c r="J22" s="26">
        <f t="shared" si="3"/>
        <v>0</v>
      </c>
      <c r="K22" t="str">
        <f t="shared" si="4"/>
        <v>Abast 3</v>
      </c>
      <c r="L22" t="str">
        <f>TEXTOS!$H$3</f>
        <v>NO</v>
      </c>
      <c r="M22" t="str">
        <f>TEXTOS!$F$6</f>
        <v>ENE-CAL</v>
      </c>
      <c r="N22">
        <f t="shared" si="5"/>
        <v>1</v>
      </c>
    </row>
    <row r="23" spans="1:14" x14ac:dyDescent="0.35">
      <c r="A23">
        <v>22</v>
      </c>
      <c r="B23" t="str">
        <f>TEXTOS!$D$3</f>
        <v>Consum d'energia</v>
      </c>
      <c r="C23" t="str">
        <f t="shared" si="6"/>
        <v xml:space="preserve">Consum Combustible per a equips de calor 0 </v>
      </c>
      <c r="D23" t="str">
        <f t="shared" si="7"/>
        <v>Consum 0</v>
      </c>
      <c r="E23" s="14">
        <f t="shared" si="8"/>
        <v>0</v>
      </c>
      <c r="F23" t="str">
        <f t="shared" si="1"/>
        <v>-</v>
      </c>
      <c r="G23">
        <f t="shared" si="9"/>
        <v>8</v>
      </c>
      <c r="H23">
        <f t="shared" si="10"/>
        <v>0</v>
      </c>
      <c r="I23" s="25">
        <f t="shared" si="2"/>
        <v>0</v>
      </c>
      <c r="J23" s="26">
        <f t="shared" si="3"/>
        <v>0</v>
      </c>
      <c r="K23" t="str">
        <f t="shared" si="4"/>
        <v>Abast 3</v>
      </c>
      <c r="L23" t="str">
        <f>TEXTOS!$H$3</f>
        <v>NO</v>
      </c>
      <c r="M23" t="str">
        <f>TEXTOS!$F$6</f>
        <v>ENE-CAL</v>
      </c>
      <c r="N23">
        <f t="shared" si="5"/>
        <v>1</v>
      </c>
    </row>
    <row r="24" spans="1:14" x14ac:dyDescent="0.35">
      <c r="A24">
        <v>23</v>
      </c>
      <c r="B24" t="str">
        <f>TEXTOS!$D$4</f>
        <v>Emissions de combustió d'energia</v>
      </c>
      <c r="C24" t="str">
        <f t="shared" ref="C24:C43" si="11">Q292</f>
        <v xml:space="preserve">Emissions Dièsel per a grup electrogen 0 </v>
      </c>
      <c r="D24" t="str">
        <f t="shared" ref="D24:D43" si="12">R292</f>
        <v>Emissions 0</v>
      </c>
      <c r="E24" s="14">
        <f t="shared" ref="E24:E43" si="13">S292</f>
        <v>0</v>
      </c>
      <c r="F24" t="str">
        <f t="shared" si="1"/>
        <v>-</v>
      </c>
      <c r="G24">
        <f t="shared" ref="G24:G43" si="14">T292</f>
        <v>1</v>
      </c>
      <c r="H24">
        <f t="shared" ref="H24:H43" si="15">U292</f>
        <v>0</v>
      </c>
      <c r="I24" s="25">
        <f t="shared" si="2"/>
        <v>0</v>
      </c>
      <c r="J24" s="26">
        <f t="shared" si="3"/>
        <v>0</v>
      </c>
      <c r="K24" t="str">
        <f t="shared" si="4"/>
        <v>Abast 1</v>
      </c>
      <c r="L24" t="str">
        <f>TEXTOS!$H$2</f>
        <v>SI</v>
      </c>
      <c r="M24" t="str">
        <f>TEXTOS!$F$7</f>
        <v>EME-GRU</v>
      </c>
      <c r="N24">
        <f t="shared" si="5"/>
        <v>1</v>
      </c>
    </row>
    <row r="25" spans="1:14" x14ac:dyDescent="0.35">
      <c r="A25">
        <v>24</v>
      </c>
      <c r="B25" t="str">
        <f>TEXTOS!$D$4</f>
        <v>Emissions de combustió d'energia</v>
      </c>
      <c r="C25" t="str">
        <f t="shared" si="11"/>
        <v xml:space="preserve">Emissions Dièsel per a grup electrogen 0 </v>
      </c>
      <c r="D25" t="str">
        <f t="shared" si="12"/>
        <v>Emissions 0</v>
      </c>
      <c r="E25" s="14">
        <f t="shared" si="13"/>
        <v>0</v>
      </c>
      <c r="F25" t="str">
        <f t="shared" si="1"/>
        <v>-</v>
      </c>
      <c r="G25">
        <f t="shared" si="14"/>
        <v>1</v>
      </c>
      <c r="H25">
        <f t="shared" si="15"/>
        <v>0</v>
      </c>
      <c r="I25" s="25">
        <f t="shared" si="2"/>
        <v>0</v>
      </c>
      <c r="J25" s="26">
        <f t="shared" si="3"/>
        <v>0</v>
      </c>
      <c r="K25" t="str">
        <f t="shared" si="4"/>
        <v>Abast 1</v>
      </c>
      <c r="L25" t="str">
        <f>TEXTOS!$H$2</f>
        <v>SI</v>
      </c>
      <c r="M25" t="str">
        <f>TEXTOS!$F$7</f>
        <v>EME-GRU</v>
      </c>
      <c r="N25">
        <f t="shared" si="5"/>
        <v>1</v>
      </c>
    </row>
    <row r="26" spans="1:14" x14ac:dyDescent="0.35">
      <c r="A26">
        <v>25</v>
      </c>
      <c r="B26" t="str">
        <f>TEXTOS!$D$4</f>
        <v>Emissions de combustió d'energia</v>
      </c>
      <c r="C26" t="str">
        <f t="shared" si="11"/>
        <v xml:space="preserve">Emissions Dièsel per a grup electrogen 0 </v>
      </c>
      <c r="D26" t="str">
        <f t="shared" si="12"/>
        <v>Emissions 0</v>
      </c>
      <c r="E26" s="14">
        <f t="shared" si="13"/>
        <v>0</v>
      </c>
      <c r="F26" t="str">
        <f t="shared" si="1"/>
        <v>-</v>
      </c>
      <c r="G26">
        <f t="shared" si="14"/>
        <v>1</v>
      </c>
      <c r="H26">
        <f t="shared" si="15"/>
        <v>0</v>
      </c>
      <c r="I26" s="25">
        <f t="shared" si="2"/>
        <v>0</v>
      </c>
      <c r="J26" s="26">
        <f t="shared" si="3"/>
        <v>0</v>
      </c>
      <c r="K26" t="str">
        <f t="shared" si="4"/>
        <v>Abast 1</v>
      </c>
      <c r="L26" t="str">
        <f>TEXTOS!$H$2</f>
        <v>SI</v>
      </c>
      <c r="M26" t="str">
        <f>TEXTOS!$F$7</f>
        <v>EME-GRU</v>
      </c>
      <c r="N26">
        <f t="shared" si="5"/>
        <v>1</v>
      </c>
    </row>
    <row r="27" spans="1:14" x14ac:dyDescent="0.35">
      <c r="A27">
        <v>26</v>
      </c>
      <c r="B27" t="str">
        <f>TEXTOS!$D$4</f>
        <v>Emissions de combustió d'energia</v>
      </c>
      <c r="C27" t="str">
        <f t="shared" si="11"/>
        <v xml:space="preserve">Emissions Dièsel per a grup electrogen 0 </v>
      </c>
      <c r="D27" t="str">
        <f t="shared" si="12"/>
        <v>Emissions 0</v>
      </c>
      <c r="E27" s="14">
        <f t="shared" si="13"/>
        <v>0</v>
      </c>
      <c r="F27" t="str">
        <f t="shared" si="1"/>
        <v>-</v>
      </c>
      <c r="G27">
        <f t="shared" si="14"/>
        <v>1</v>
      </c>
      <c r="H27">
        <f t="shared" si="15"/>
        <v>0</v>
      </c>
      <c r="I27" s="25">
        <f t="shared" si="2"/>
        <v>0</v>
      </c>
      <c r="J27" s="26">
        <f t="shared" si="3"/>
        <v>0</v>
      </c>
      <c r="K27" t="str">
        <f t="shared" si="4"/>
        <v>Abast 1</v>
      </c>
      <c r="L27" t="str">
        <f>TEXTOS!$H$2</f>
        <v>SI</v>
      </c>
      <c r="M27" t="str">
        <f>TEXTOS!$F$7</f>
        <v>EME-GRU</v>
      </c>
      <c r="N27">
        <f t="shared" si="5"/>
        <v>1</v>
      </c>
    </row>
    <row r="28" spans="1:14" x14ac:dyDescent="0.35">
      <c r="A28">
        <v>27</v>
      </c>
      <c r="B28" t="str">
        <f>TEXTOS!$D$4</f>
        <v>Emissions de combustió d'energia</v>
      </c>
      <c r="C28" t="str">
        <f t="shared" si="11"/>
        <v xml:space="preserve">Emissions Dièsel per a carretilles 0 </v>
      </c>
      <c r="D28" t="str">
        <f t="shared" si="12"/>
        <v>Emissions 0</v>
      </c>
      <c r="E28" s="14">
        <f t="shared" si="13"/>
        <v>0</v>
      </c>
      <c r="F28" t="str">
        <f t="shared" si="1"/>
        <v>-</v>
      </c>
      <c r="G28">
        <f t="shared" si="14"/>
        <v>2</v>
      </c>
      <c r="H28">
        <f t="shared" si="15"/>
        <v>0</v>
      </c>
      <c r="I28" s="25">
        <f t="shared" si="2"/>
        <v>0</v>
      </c>
      <c r="J28" s="26">
        <f t="shared" si="3"/>
        <v>0</v>
      </c>
      <c r="K28" t="str">
        <f t="shared" si="4"/>
        <v>Abast 1</v>
      </c>
      <c r="L28" t="str">
        <f>TEXTOS!$H$2</f>
        <v>SI</v>
      </c>
      <c r="M28" t="str">
        <f>TEXTOS!$F$8</f>
        <v>EME-CAR</v>
      </c>
      <c r="N28">
        <f t="shared" si="5"/>
        <v>1</v>
      </c>
    </row>
    <row r="29" spans="1:14" x14ac:dyDescent="0.35">
      <c r="A29">
        <v>28</v>
      </c>
      <c r="B29" t="str">
        <f>TEXTOS!$D$4</f>
        <v>Emissions de combustió d'energia</v>
      </c>
      <c r="C29" t="str">
        <f t="shared" si="11"/>
        <v xml:space="preserve">Emissions Dièsel per a carretilles 0 </v>
      </c>
      <c r="D29" t="str">
        <f t="shared" si="12"/>
        <v>Emissions 0</v>
      </c>
      <c r="E29" s="14">
        <f t="shared" si="13"/>
        <v>0</v>
      </c>
      <c r="F29" t="str">
        <f t="shared" si="1"/>
        <v>-</v>
      </c>
      <c r="G29">
        <f t="shared" si="14"/>
        <v>2</v>
      </c>
      <c r="H29">
        <f t="shared" si="15"/>
        <v>0</v>
      </c>
      <c r="I29" s="25">
        <f t="shared" si="2"/>
        <v>0</v>
      </c>
      <c r="J29" s="26">
        <f t="shared" si="3"/>
        <v>0</v>
      </c>
      <c r="K29" t="str">
        <f t="shared" si="4"/>
        <v>Abast 1</v>
      </c>
      <c r="L29" t="str">
        <f>TEXTOS!$H$2</f>
        <v>SI</v>
      </c>
      <c r="M29" t="str">
        <f>TEXTOS!$F$8</f>
        <v>EME-CAR</v>
      </c>
      <c r="N29">
        <f t="shared" si="5"/>
        <v>1</v>
      </c>
    </row>
    <row r="30" spans="1:14" x14ac:dyDescent="0.35">
      <c r="A30">
        <v>29</v>
      </c>
      <c r="B30" t="str">
        <f>TEXTOS!$D$4</f>
        <v>Emissions de combustió d'energia</v>
      </c>
      <c r="C30" t="str">
        <f t="shared" si="11"/>
        <v xml:space="preserve">Emissions Dièsel per a carretilles 0 </v>
      </c>
      <c r="D30" t="str">
        <f t="shared" si="12"/>
        <v>Emissions 0</v>
      </c>
      <c r="E30" s="14">
        <f t="shared" si="13"/>
        <v>0</v>
      </c>
      <c r="F30" t="str">
        <f t="shared" si="1"/>
        <v>-</v>
      </c>
      <c r="G30">
        <f t="shared" si="14"/>
        <v>2</v>
      </c>
      <c r="H30">
        <f t="shared" si="15"/>
        <v>0</v>
      </c>
      <c r="I30" s="25">
        <f t="shared" si="2"/>
        <v>0</v>
      </c>
      <c r="J30" s="26">
        <f t="shared" si="3"/>
        <v>0</v>
      </c>
      <c r="K30" t="str">
        <f t="shared" si="4"/>
        <v>Abast 1</v>
      </c>
      <c r="L30" t="str">
        <f>TEXTOS!$H$2</f>
        <v>SI</v>
      </c>
      <c r="M30" t="str">
        <f>TEXTOS!$F$8</f>
        <v>EME-CAR</v>
      </c>
      <c r="N30">
        <f t="shared" si="5"/>
        <v>1</v>
      </c>
    </row>
    <row r="31" spans="1:14" x14ac:dyDescent="0.35">
      <c r="A31">
        <v>30</v>
      </c>
      <c r="B31" t="str">
        <f>TEXTOS!$D$4</f>
        <v>Emissions de combustió d'energia</v>
      </c>
      <c r="C31" t="str">
        <f t="shared" si="11"/>
        <v xml:space="preserve">Emissions Dièsel per a carretilles 0 </v>
      </c>
      <c r="D31" t="str">
        <f t="shared" si="12"/>
        <v>Emissions 0</v>
      </c>
      <c r="E31" s="14">
        <f t="shared" si="13"/>
        <v>0</v>
      </c>
      <c r="F31" t="str">
        <f t="shared" si="1"/>
        <v>-</v>
      </c>
      <c r="G31">
        <f t="shared" si="14"/>
        <v>2</v>
      </c>
      <c r="H31">
        <f t="shared" si="15"/>
        <v>0</v>
      </c>
      <c r="I31" s="25">
        <f t="shared" si="2"/>
        <v>0</v>
      </c>
      <c r="J31" s="26">
        <f t="shared" si="3"/>
        <v>0</v>
      </c>
      <c r="K31" t="str">
        <f t="shared" si="4"/>
        <v>Abast 1</v>
      </c>
      <c r="L31" t="str">
        <f>TEXTOS!$H$2</f>
        <v>SI</v>
      </c>
      <c r="M31" t="str">
        <f>TEXTOS!$F$8</f>
        <v>EME-CAR</v>
      </c>
      <c r="N31">
        <f t="shared" si="5"/>
        <v>1</v>
      </c>
    </row>
    <row r="32" spans="1:14" x14ac:dyDescent="0.35">
      <c r="A32">
        <v>31</v>
      </c>
      <c r="B32" t="str">
        <f>TEXTOS!$D$4</f>
        <v>Emissions de combustió d'energia</v>
      </c>
      <c r="C32" t="str">
        <f t="shared" si="11"/>
        <v xml:space="preserve">Emissions Combustible per a vehicles d'empresa 0 </v>
      </c>
      <c r="D32" t="str">
        <f t="shared" si="12"/>
        <v>Emissions 0</v>
      </c>
      <c r="E32" s="14">
        <f t="shared" si="13"/>
        <v>0</v>
      </c>
      <c r="F32" t="str">
        <f t="shared" si="1"/>
        <v>-</v>
      </c>
      <c r="G32">
        <f t="shared" si="14"/>
        <v>2</v>
      </c>
      <c r="H32">
        <f t="shared" si="15"/>
        <v>0</v>
      </c>
      <c r="I32" s="25">
        <f t="shared" si="2"/>
        <v>0</v>
      </c>
      <c r="J32" s="26">
        <f t="shared" si="3"/>
        <v>0</v>
      </c>
      <c r="K32" t="str">
        <f t="shared" si="4"/>
        <v>Abast 1</v>
      </c>
      <c r="L32" t="str">
        <f>TEXTOS!$H$2</f>
        <v>SI</v>
      </c>
      <c r="M32" t="str">
        <f>TEXTOS!$F$9</f>
        <v>EME-VEH</v>
      </c>
      <c r="N32">
        <f t="shared" si="5"/>
        <v>1</v>
      </c>
    </row>
    <row r="33" spans="1:14" x14ac:dyDescent="0.35">
      <c r="A33">
        <v>32</v>
      </c>
      <c r="B33" t="str">
        <f>TEXTOS!$D$4</f>
        <v>Emissions de combustió d'energia</v>
      </c>
      <c r="C33" t="str">
        <f t="shared" si="11"/>
        <v xml:space="preserve">Emissions Combustible per a vehicles d'empresa 0 </v>
      </c>
      <c r="D33" t="str">
        <f t="shared" si="12"/>
        <v>Emissions 0</v>
      </c>
      <c r="E33" s="14">
        <f t="shared" si="13"/>
        <v>0</v>
      </c>
      <c r="F33" t="str">
        <f t="shared" si="1"/>
        <v>-</v>
      </c>
      <c r="G33">
        <f t="shared" si="14"/>
        <v>2</v>
      </c>
      <c r="H33">
        <f t="shared" si="15"/>
        <v>0</v>
      </c>
      <c r="I33" s="25">
        <f t="shared" si="2"/>
        <v>0</v>
      </c>
      <c r="J33" s="26">
        <f t="shared" si="3"/>
        <v>0</v>
      </c>
      <c r="K33" t="str">
        <f t="shared" si="4"/>
        <v>Abast 1</v>
      </c>
      <c r="L33" t="str">
        <f>TEXTOS!$H$2</f>
        <v>SI</v>
      </c>
      <c r="M33" t="str">
        <f>TEXTOS!$F$9</f>
        <v>EME-VEH</v>
      </c>
      <c r="N33">
        <f t="shared" si="5"/>
        <v>1</v>
      </c>
    </row>
    <row r="34" spans="1:14" x14ac:dyDescent="0.35">
      <c r="A34">
        <v>33</v>
      </c>
      <c r="B34" t="str">
        <f>TEXTOS!$D$4</f>
        <v>Emissions de combustió d'energia</v>
      </c>
      <c r="C34" t="str">
        <f t="shared" si="11"/>
        <v xml:space="preserve">Emissions Combustible per a vehicles d'empresa 0 </v>
      </c>
      <c r="D34" t="str">
        <f t="shared" si="12"/>
        <v>Emissions 0</v>
      </c>
      <c r="E34" s="14">
        <f t="shared" si="13"/>
        <v>0</v>
      </c>
      <c r="F34" t="str">
        <f t="shared" ref="F34:F65" si="16">IFERROR(VLOOKUP(D34,T_FE,3,0),"-")</f>
        <v>-</v>
      </c>
      <c r="G34">
        <f t="shared" si="14"/>
        <v>2</v>
      </c>
      <c r="H34">
        <f t="shared" si="15"/>
        <v>0</v>
      </c>
      <c r="I34" s="25">
        <f t="shared" ref="I34:I65" si="17">IFERROR(VLOOKUP(D34,T_FE,2,0),0)</f>
        <v>0</v>
      </c>
      <c r="J34" s="26">
        <f t="shared" ref="J34:J65" si="18">E34*I34</f>
        <v>0</v>
      </c>
      <c r="K34" t="str">
        <f t="shared" ref="K34:K75" si="19">VLOOKUP(G34,T_CATEG_GEI_ALC,3,0)</f>
        <v>Abast 1</v>
      </c>
      <c r="L34" t="str">
        <f>TEXTOS!$H$2</f>
        <v>SI</v>
      </c>
      <c r="M34" t="str">
        <f>TEXTOS!$F$9</f>
        <v>EME-VEH</v>
      </c>
      <c r="N34">
        <f t="shared" si="5"/>
        <v>1</v>
      </c>
    </row>
    <row r="35" spans="1:14" x14ac:dyDescent="0.35">
      <c r="A35">
        <v>34</v>
      </c>
      <c r="B35" t="str">
        <f>TEXTOS!$D$4</f>
        <v>Emissions de combustió d'energia</v>
      </c>
      <c r="C35" t="str">
        <f t="shared" si="11"/>
        <v xml:space="preserve">Emissions Combustible per a vehicles d'empresa 0 </v>
      </c>
      <c r="D35" t="str">
        <f t="shared" si="12"/>
        <v>Emissions 0</v>
      </c>
      <c r="E35" s="14">
        <f t="shared" si="13"/>
        <v>0</v>
      </c>
      <c r="F35" t="str">
        <f t="shared" si="16"/>
        <v>-</v>
      </c>
      <c r="G35">
        <f t="shared" si="14"/>
        <v>2</v>
      </c>
      <c r="H35">
        <f t="shared" si="15"/>
        <v>0</v>
      </c>
      <c r="I35" s="25">
        <f t="shared" si="17"/>
        <v>0</v>
      </c>
      <c r="J35" s="26">
        <f t="shared" si="18"/>
        <v>0</v>
      </c>
      <c r="K35" t="str">
        <f t="shared" si="19"/>
        <v>Abast 1</v>
      </c>
      <c r="L35" t="str">
        <f>TEXTOS!$H$2</f>
        <v>SI</v>
      </c>
      <c r="M35" t="str">
        <f>TEXTOS!$F$9</f>
        <v>EME-VEH</v>
      </c>
      <c r="N35">
        <f t="shared" si="5"/>
        <v>1</v>
      </c>
    </row>
    <row r="36" spans="1:14" x14ac:dyDescent="0.35">
      <c r="A36">
        <v>35</v>
      </c>
      <c r="B36" t="str">
        <f>TEXTOS!$D$4</f>
        <v>Emissions de combustió d'energia</v>
      </c>
      <c r="C36" t="str">
        <f t="shared" si="11"/>
        <v xml:space="preserve">Emissions Combustible per a vehicles d'empresa 0 </v>
      </c>
      <c r="D36" t="str">
        <f t="shared" si="12"/>
        <v>Emissions 0</v>
      </c>
      <c r="E36" s="14">
        <f t="shared" si="13"/>
        <v>0</v>
      </c>
      <c r="F36" t="str">
        <f t="shared" si="16"/>
        <v>-</v>
      </c>
      <c r="G36">
        <f t="shared" si="14"/>
        <v>2</v>
      </c>
      <c r="H36">
        <f t="shared" si="15"/>
        <v>0</v>
      </c>
      <c r="I36" s="25">
        <f t="shared" si="17"/>
        <v>0</v>
      </c>
      <c r="J36" s="26">
        <f t="shared" si="18"/>
        <v>0</v>
      </c>
      <c r="K36" t="str">
        <f t="shared" si="19"/>
        <v>Abast 1</v>
      </c>
      <c r="L36" t="str">
        <f>TEXTOS!$H$2</f>
        <v>SI</v>
      </c>
      <c r="M36" t="str">
        <f>TEXTOS!$F$9</f>
        <v>EME-VEH</v>
      </c>
      <c r="N36">
        <f t="shared" si="5"/>
        <v>1</v>
      </c>
    </row>
    <row r="37" spans="1:14" x14ac:dyDescent="0.35">
      <c r="A37">
        <v>36</v>
      </c>
      <c r="B37" t="str">
        <f>TEXTOS!$D$4</f>
        <v>Emissions de combustió d'energia</v>
      </c>
      <c r="C37" t="str">
        <f t="shared" si="11"/>
        <v xml:space="preserve">Emissions Combustible per a vehicles d'empresa 0 </v>
      </c>
      <c r="D37" t="str">
        <f t="shared" si="12"/>
        <v>Emissions 0</v>
      </c>
      <c r="E37" s="14">
        <f t="shared" si="13"/>
        <v>0</v>
      </c>
      <c r="F37" t="str">
        <f t="shared" si="16"/>
        <v>-</v>
      </c>
      <c r="G37">
        <f t="shared" si="14"/>
        <v>2</v>
      </c>
      <c r="H37">
        <f t="shared" si="15"/>
        <v>0</v>
      </c>
      <c r="I37" s="25">
        <f t="shared" si="17"/>
        <v>0</v>
      </c>
      <c r="J37" s="26">
        <f t="shared" si="18"/>
        <v>0</v>
      </c>
      <c r="K37" t="str">
        <f t="shared" si="19"/>
        <v>Abast 1</v>
      </c>
      <c r="L37" t="str">
        <f>TEXTOS!$H$2</f>
        <v>SI</v>
      </c>
      <c r="M37" t="str">
        <f>TEXTOS!$F$9</f>
        <v>EME-VEH</v>
      </c>
      <c r="N37">
        <f t="shared" si="5"/>
        <v>1</v>
      </c>
    </row>
    <row r="38" spans="1:14" x14ac:dyDescent="0.35">
      <c r="A38">
        <v>37</v>
      </c>
      <c r="B38" t="str">
        <f>TEXTOS!$D$4</f>
        <v>Emissions de combustió d'energia</v>
      </c>
      <c r="C38" t="str">
        <f t="shared" si="11"/>
        <v xml:space="preserve">Emissions Combustible per a vehicles d'empresa 0 </v>
      </c>
      <c r="D38" t="str">
        <f t="shared" si="12"/>
        <v>Emissions 0</v>
      </c>
      <c r="E38" s="14">
        <f t="shared" si="13"/>
        <v>0</v>
      </c>
      <c r="F38" t="str">
        <f t="shared" si="16"/>
        <v>-</v>
      </c>
      <c r="G38">
        <f t="shared" si="14"/>
        <v>2</v>
      </c>
      <c r="H38">
        <f t="shared" si="15"/>
        <v>0</v>
      </c>
      <c r="I38" s="25">
        <f t="shared" si="17"/>
        <v>0</v>
      </c>
      <c r="J38" s="26">
        <f t="shared" si="18"/>
        <v>0</v>
      </c>
      <c r="K38" t="str">
        <f t="shared" si="19"/>
        <v>Abast 1</v>
      </c>
      <c r="L38" t="str">
        <f>TEXTOS!$H$2</f>
        <v>SI</v>
      </c>
      <c r="M38" t="str">
        <f>TEXTOS!$F$9</f>
        <v>EME-VEH</v>
      </c>
      <c r="N38">
        <f t="shared" si="5"/>
        <v>1</v>
      </c>
    </row>
    <row r="39" spans="1:14" x14ac:dyDescent="0.35">
      <c r="A39">
        <v>38</v>
      </c>
      <c r="B39" t="str">
        <f>TEXTOS!$D$4</f>
        <v>Emissions de combustió d'energia</v>
      </c>
      <c r="C39" t="str">
        <f t="shared" si="11"/>
        <v xml:space="preserve">Emissions Combustible per a vehicles d'empresa 0 </v>
      </c>
      <c r="D39" t="str">
        <f t="shared" si="12"/>
        <v>Emissions 0</v>
      </c>
      <c r="E39" s="14">
        <f t="shared" si="13"/>
        <v>0</v>
      </c>
      <c r="F39" t="str">
        <f t="shared" si="16"/>
        <v>-</v>
      </c>
      <c r="G39">
        <f t="shared" si="14"/>
        <v>2</v>
      </c>
      <c r="H39">
        <f t="shared" si="15"/>
        <v>0</v>
      </c>
      <c r="I39" s="25">
        <f t="shared" si="17"/>
        <v>0</v>
      </c>
      <c r="J39" s="26">
        <f t="shared" si="18"/>
        <v>0</v>
      </c>
      <c r="K39" t="str">
        <f t="shared" si="19"/>
        <v>Abast 1</v>
      </c>
      <c r="L39" t="str">
        <f>TEXTOS!$H$2</f>
        <v>SI</v>
      </c>
      <c r="M39" t="str">
        <f>TEXTOS!$F$9</f>
        <v>EME-VEH</v>
      </c>
      <c r="N39">
        <f t="shared" si="5"/>
        <v>1</v>
      </c>
    </row>
    <row r="40" spans="1:14" x14ac:dyDescent="0.35">
      <c r="A40">
        <v>39</v>
      </c>
      <c r="B40" t="str">
        <f>TEXTOS!$D$4</f>
        <v>Emissions de combustió d'energia</v>
      </c>
      <c r="C40" t="str">
        <f t="shared" si="11"/>
        <v xml:space="preserve">Emissions Combustible per a equips de calor 0 </v>
      </c>
      <c r="D40" t="str">
        <f t="shared" si="12"/>
        <v>Emissions 0</v>
      </c>
      <c r="E40" s="14">
        <f t="shared" si="13"/>
        <v>0</v>
      </c>
      <c r="F40" t="str">
        <f t="shared" si="16"/>
        <v>-</v>
      </c>
      <c r="G40">
        <f t="shared" si="14"/>
        <v>1</v>
      </c>
      <c r="H40">
        <f t="shared" si="15"/>
        <v>0</v>
      </c>
      <c r="I40" s="25">
        <f t="shared" si="17"/>
        <v>0</v>
      </c>
      <c r="J40" s="26">
        <f t="shared" si="18"/>
        <v>0</v>
      </c>
      <c r="K40" t="str">
        <f t="shared" si="19"/>
        <v>Abast 1</v>
      </c>
      <c r="L40" t="str">
        <f>TEXTOS!$H$3</f>
        <v>NO</v>
      </c>
      <c r="M40" t="str">
        <f>TEXTOS!$F$10</f>
        <v>EME-CAL</v>
      </c>
      <c r="N40">
        <f t="shared" si="5"/>
        <v>1</v>
      </c>
    </row>
    <row r="41" spans="1:14" x14ac:dyDescent="0.35">
      <c r="A41">
        <v>40</v>
      </c>
      <c r="B41" t="str">
        <f>TEXTOS!$D$4</f>
        <v>Emissions de combustió d'energia</v>
      </c>
      <c r="C41" t="str">
        <f t="shared" si="11"/>
        <v xml:space="preserve">Emissions Combustible per a equips de calor 0 </v>
      </c>
      <c r="D41" t="str">
        <f t="shared" si="12"/>
        <v>Emissions 0</v>
      </c>
      <c r="E41" s="14">
        <f t="shared" si="13"/>
        <v>0</v>
      </c>
      <c r="F41" t="str">
        <f t="shared" si="16"/>
        <v>-</v>
      </c>
      <c r="G41">
        <f t="shared" si="14"/>
        <v>1</v>
      </c>
      <c r="H41">
        <f t="shared" si="15"/>
        <v>0</v>
      </c>
      <c r="I41" s="25">
        <f t="shared" si="17"/>
        <v>0</v>
      </c>
      <c r="J41" s="26">
        <f t="shared" si="18"/>
        <v>0</v>
      </c>
      <c r="K41" t="str">
        <f t="shared" si="19"/>
        <v>Abast 1</v>
      </c>
      <c r="L41" t="str">
        <f>TEXTOS!$H$3</f>
        <v>NO</v>
      </c>
      <c r="M41" t="str">
        <f>TEXTOS!$F$10</f>
        <v>EME-CAL</v>
      </c>
      <c r="N41">
        <f t="shared" si="5"/>
        <v>1</v>
      </c>
    </row>
    <row r="42" spans="1:14" x14ac:dyDescent="0.35">
      <c r="A42">
        <v>41</v>
      </c>
      <c r="B42" t="str">
        <f>TEXTOS!$D$4</f>
        <v>Emissions de combustió d'energia</v>
      </c>
      <c r="C42" t="str">
        <f t="shared" si="11"/>
        <v xml:space="preserve">Emissions Combustible per a equips de calor 0 </v>
      </c>
      <c r="D42" t="str">
        <f t="shared" si="12"/>
        <v>Emissions 0</v>
      </c>
      <c r="E42" s="14">
        <f t="shared" si="13"/>
        <v>0</v>
      </c>
      <c r="F42" t="str">
        <f t="shared" si="16"/>
        <v>-</v>
      </c>
      <c r="G42">
        <f t="shared" si="14"/>
        <v>1</v>
      </c>
      <c r="H42">
        <f t="shared" si="15"/>
        <v>0</v>
      </c>
      <c r="I42" s="25">
        <f t="shared" si="17"/>
        <v>0</v>
      </c>
      <c r="J42" s="26">
        <f t="shared" si="18"/>
        <v>0</v>
      </c>
      <c r="K42" t="str">
        <f t="shared" si="19"/>
        <v>Abast 1</v>
      </c>
      <c r="L42" t="str">
        <f>TEXTOS!$H$3</f>
        <v>NO</v>
      </c>
      <c r="M42" t="str">
        <f>TEXTOS!$F$10</f>
        <v>EME-CAL</v>
      </c>
      <c r="N42">
        <f t="shared" si="5"/>
        <v>1</v>
      </c>
    </row>
    <row r="43" spans="1:14" x14ac:dyDescent="0.35">
      <c r="A43">
        <v>42</v>
      </c>
      <c r="B43" t="str">
        <f>TEXTOS!$D$4</f>
        <v>Emissions de combustió d'energia</v>
      </c>
      <c r="C43" t="str">
        <f t="shared" si="11"/>
        <v xml:space="preserve">Emissions Combustible per a equips de calor 0 </v>
      </c>
      <c r="D43" t="str">
        <f t="shared" si="12"/>
        <v>Emissions 0</v>
      </c>
      <c r="E43" s="14">
        <f t="shared" si="13"/>
        <v>0</v>
      </c>
      <c r="F43" t="str">
        <f t="shared" si="16"/>
        <v>-</v>
      </c>
      <c r="G43">
        <f t="shared" si="14"/>
        <v>1</v>
      </c>
      <c r="H43">
        <f t="shared" si="15"/>
        <v>0</v>
      </c>
      <c r="I43" s="25">
        <f t="shared" si="17"/>
        <v>0</v>
      </c>
      <c r="J43" s="26">
        <f t="shared" si="18"/>
        <v>0</v>
      </c>
      <c r="K43" t="str">
        <f t="shared" si="19"/>
        <v>Abast 1</v>
      </c>
      <c r="L43" t="str">
        <f>TEXTOS!$H$3</f>
        <v>NO</v>
      </c>
      <c r="M43" t="str">
        <f>TEXTOS!$F$10</f>
        <v>EME-CAL</v>
      </c>
      <c r="N43">
        <f t="shared" si="5"/>
        <v>1</v>
      </c>
    </row>
    <row r="44" spans="1:14" x14ac:dyDescent="0.35">
      <c r="A44">
        <v>43</v>
      </c>
      <c r="B44" t="str">
        <f>TEXTOS!$D$5</f>
        <v>Aigua</v>
      </c>
      <c r="C44" t="str">
        <f t="shared" ref="C44:E45" si="20">F320</f>
        <v>Aigua de xarxa</v>
      </c>
      <c r="D44" t="str">
        <f t="shared" si="20"/>
        <v>Aigua de xarxa</v>
      </c>
      <c r="E44" s="14">
        <f t="shared" si="20"/>
        <v>0</v>
      </c>
      <c r="F44" t="str">
        <f t="shared" si="16"/>
        <v>l</v>
      </c>
      <c r="G44">
        <f>I320</f>
        <v>9</v>
      </c>
      <c r="H44">
        <f>J320</f>
        <v>0</v>
      </c>
      <c r="I44" s="25">
        <f t="shared" si="17"/>
        <v>2.7784755019999999E-4</v>
      </c>
      <c r="J44" s="26">
        <f t="shared" si="18"/>
        <v>0</v>
      </c>
      <c r="K44" t="str">
        <f t="shared" si="19"/>
        <v>Abast 3</v>
      </c>
      <c r="L44" t="str">
        <f>TEXTOS!$H$2</f>
        <v>SI</v>
      </c>
      <c r="M44" t="str">
        <f>TEXTOS!$F$11</f>
        <v>AGP</v>
      </c>
      <c r="N44">
        <f t="shared" si="5"/>
        <v>1</v>
      </c>
    </row>
    <row r="45" spans="1:14" x14ac:dyDescent="0.35">
      <c r="A45">
        <v>44</v>
      </c>
      <c r="B45" t="str">
        <f>TEXTOS!$D$5</f>
        <v>Aigua</v>
      </c>
      <c r="C45" t="str">
        <f t="shared" si="20"/>
        <v>Aigua d'altres orígens (pou, riu, etc.)</v>
      </c>
      <c r="D45" t="str">
        <f t="shared" si="20"/>
        <v>Aigua d'altres orígens (pou, riu, etc.)</v>
      </c>
      <c r="E45" s="14">
        <f t="shared" si="20"/>
        <v>0</v>
      </c>
      <c r="F45" t="str">
        <f t="shared" si="16"/>
        <v>l</v>
      </c>
      <c r="G45">
        <f>I321</f>
        <v>9</v>
      </c>
      <c r="H45">
        <f>J321</f>
        <v>0</v>
      </c>
      <c r="I45" s="25">
        <f t="shared" si="17"/>
        <v>0</v>
      </c>
      <c r="J45" s="26">
        <f t="shared" si="18"/>
        <v>0</v>
      </c>
      <c r="K45" t="str">
        <f t="shared" si="19"/>
        <v>Abast 3</v>
      </c>
      <c r="L45" t="str">
        <f>TEXTOS!$H$2</f>
        <v>SI</v>
      </c>
      <c r="M45" t="str">
        <f>TEXTOS!$F$11</f>
        <v>AGP</v>
      </c>
      <c r="N45">
        <f t="shared" si="5"/>
        <v>1</v>
      </c>
    </row>
    <row r="46" spans="1:14" x14ac:dyDescent="0.35">
      <c r="A46">
        <v>45</v>
      </c>
      <c r="B46" t="str">
        <f>TEXTOS!$D$6</f>
        <v>Consumibles i materials auxiliars</v>
      </c>
      <c r="C46" t="str">
        <f t="shared" ref="C46:C50" si="21">G326</f>
        <v>Paper</v>
      </c>
      <c r="D46" t="str">
        <f t="shared" ref="D46:D50" si="22">H326</f>
        <v>Paper</v>
      </c>
      <c r="E46" s="14">
        <f t="shared" ref="E46:E50" si="23">I326</f>
        <v>0</v>
      </c>
      <c r="F46" t="str">
        <f t="shared" si="16"/>
        <v>kg</v>
      </c>
      <c r="G46">
        <f t="shared" ref="G46:G57" si="24">J326</f>
        <v>9</v>
      </c>
      <c r="H46">
        <f t="shared" ref="H46:H57" si="25">K326</f>
        <v>0</v>
      </c>
      <c r="I46" s="25">
        <f t="shared" si="17"/>
        <v>0.90667533609999995</v>
      </c>
      <c r="J46" s="26">
        <f t="shared" si="18"/>
        <v>0</v>
      </c>
      <c r="K46" t="str">
        <f t="shared" si="19"/>
        <v>Abast 3</v>
      </c>
      <c r="L46" t="str">
        <f>TEXTOS!$H$3</f>
        <v>NO</v>
      </c>
      <c r="M46" t="str">
        <f>TEXTOS!$F$12</f>
        <v>MAT</v>
      </c>
      <c r="N46">
        <f t="shared" si="5"/>
        <v>1</v>
      </c>
    </row>
    <row r="47" spans="1:14" x14ac:dyDescent="0.35">
      <c r="A47">
        <v>46</v>
      </c>
      <c r="B47" t="str">
        <f>TEXTOS!$D$6</f>
        <v>Consumibles i materials auxiliars</v>
      </c>
      <c r="C47" t="str">
        <f t="shared" si="21"/>
        <v>Cartutxos de tinta o tòner</v>
      </c>
      <c r="D47" t="str">
        <f t="shared" si="22"/>
        <v>Cartutxos de tinta o tòner</v>
      </c>
      <c r="E47" s="14">
        <f t="shared" si="23"/>
        <v>0</v>
      </c>
      <c r="F47" t="str">
        <f t="shared" si="16"/>
        <v>ud</v>
      </c>
      <c r="G47">
        <f t="shared" si="24"/>
        <v>9</v>
      </c>
      <c r="H47">
        <f t="shared" si="25"/>
        <v>0</v>
      </c>
      <c r="I47" s="25">
        <f t="shared" si="17"/>
        <v>17.115929340000001</v>
      </c>
      <c r="J47" s="26">
        <f t="shared" si="18"/>
        <v>0</v>
      </c>
      <c r="K47" t="str">
        <f t="shared" si="19"/>
        <v>Abast 3</v>
      </c>
      <c r="L47" t="str">
        <f>TEXTOS!$H$3</f>
        <v>NO</v>
      </c>
      <c r="M47" t="str">
        <f>TEXTOS!$F$12</f>
        <v>MAT</v>
      </c>
      <c r="N47">
        <f t="shared" si="5"/>
        <v>1</v>
      </c>
    </row>
    <row r="48" spans="1:14" x14ac:dyDescent="0.35">
      <c r="A48">
        <v>47</v>
      </c>
      <c r="B48" t="str">
        <f>TEXTOS!$D$6</f>
        <v>Consumibles i materials auxiliars</v>
      </c>
      <c r="C48" t="str">
        <f t="shared" si="21"/>
        <v>Oli (per a màquines)</v>
      </c>
      <c r="D48" t="str">
        <f t="shared" si="22"/>
        <v>Oli (per a màquines)</v>
      </c>
      <c r="E48" s="14">
        <f t="shared" si="23"/>
        <v>0</v>
      </c>
      <c r="F48" t="str">
        <f t="shared" si="16"/>
        <v>l</v>
      </c>
      <c r="G48">
        <f t="shared" si="24"/>
        <v>9</v>
      </c>
      <c r="H48">
        <f t="shared" si="25"/>
        <v>0</v>
      </c>
      <c r="I48" s="25">
        <f t="shared" si="17"/>
        <v>1.051232298</v>
      </c>
      <c r="J48" s="26">
        <f t="shared" si="18"/>
        <v>0</v>
      </c>
      <c r="K48" t="str">
        <f t="shared" si="19"/>
        <v>Abast 3</v>
      </c>
      <c r="L48" t="str">
        <f>TEXTOS!$H$3</f>
        <v>NO</v>
      </c>
      <c r="M48" t="str">
        <f>TEXTOS!$F$12</f>
        <v>MAT</v>
      </c>
      <c r="N48">
        <f t="shared" si="5"/>
        <v>1</v>
      </c>
    </row>
    <row r="49" spans="1:14" x14ac:dyDescent="0.35">
      <c r="A49">
        <v>48</v>
      </c>
      <c r="B49" t="str">
        <f>TEXTOS!$D$6</f>
        <v>Consumibles i materials auxiliars</v>
      </c>
      <c r="C49" t="str">
        <f t="shared" si="21"/>
        <v>Oxigen (per a oxitall)</v>
      </c>
      <c r="D49" t="str">
        <f t="shared" si="22"/>
        <v>Oxigen (per a oxitall)</v>
      </c>
      <c r="E49" s="14">
        <f t="shared" si="23"/>
        <v>0</v>
      </c>
      <c r="F49" t="str">
        <f t="shared" si="16"/>
        <v>kg</v>
      </c>
      <c r="G49">
        <f t="shared" si="24"/>
        <v>9</v>
      </c>
      <c r="H49">
        <f t="shared" si="25"/>
        <v>0</v>
      </c>
      <c r="I49" s="25">
        <f t="shared" si="17"/>
        <v>0.61233683800000005</v>
      </c>
      <c r="J49" s="26">
        <f t="shared" si="18"/>
        <v>0</v>
      </c>
      <c r="K49" t="str">
        <f t="shared" ref="K49:K50" si="26">VLOOKUP(G49,T_CATEG_GEI_ALC,3,0)</f>
        <v>Abast 3</v>
      </c>
      <c r="L49" t="str">
        <f>TEXTOS!$H$2</f>
        <v>SI</v>
      </c>
      <c r="M49" t="str">
        <f>TEXTOS!$F$12</f>
        <v>MAT</v>
      </c>
      <c r="N49">
        <f t="shared" si="5"/>
        <v>1</v>
      </c>
    </row>
    <row r="50" spans="1:14" x14ac:dyDescent="0.35">
      <c r="A50">
        <v>49</v>
      </c>
      <c r="B50" t="str">
        <f>TEXTOS!$D$6</f>
        <v>Consumibles i materials auxiliars</v>
      </c>
      <c r="C50" t="str">
        <f t="shared" si="21"/>
        <v>Acetilè (per a oxitall)</v>
      </c>
      <c r="D50" t="str">
        <f t="shared" si="22"/>
        <v>Acetilè (per a oxitall)</v>
      </c>
      <c r="E50" s="14">
        <f t="shared" si="23"/>
        <v>0</v>
      </c>
      <c r="F50" t="str">
        <f t="shared" si="16"/>
        <v>kg</v>
      </c>
      <c r="G50">
        <f t="shared" si="24"/>
        <v>9</v>
      </c>
      <c r="H50">
        <f t="shared" si="25"/>
        <v>0</v>
      </c>
      <c r="I50" s="25">
        <f t="shared" si="17"/>
        <v>3.329045582</v>
      </c>
      <c r="J50" s="26">
        <f t="shared" si="18"/>
        <v>0</v>
      </c>
      <c r="K50" t="str">
        <f t="shared" si="26"/>
        <v>Abast 3</v>
      </c>
      <c r="L50" t="str">
        <f>TEXTOS!$H$2</f>
        <v>SI</v>
      </c>
      <c r="M50" t="str">
        <f>TEXTOS!$F$12</f>
        <v>MAT</v>
      </c>
      <c r="N50">
        <f t="shared" si="5"/>
        <v>1</v>
      </c>
    </row>
    <row r="51" spans="1:14" x14ac:dyDescent="0.35">
      <c r="A51">
        <v>50</v>
      </c>
      <c r="B51" t="str">
        <f>TEXTOS!$D$6</f>
        <v>Consumibles i materials auxiliars</v>
      </c>
      <c r="C51" t="str">
        <f t="shared" ref="C51:E57" si="27">G331</f>
        <v>Dissolvents</v>
      </c>
      <c r="D51" t="str">
        <f t="shared" si="27"/>
        <v>Dissolvents</v>
      </c>
      <c r="E51" s="14">
        <f t="shared" si="27"/>
        <v>0</v>
      </c>
      <c r="F51" t="str">
        <f t="shared" si="16"/>
        <v>kg</v>
      </c>
      <c r="G51">
        <f t="shared" si="24"/>
        <v>9</v>
      </c>
      <c r="H51">
        <f t="shared" si="25"/>
        <v>0</v>
      </c>
      <c r="I51" s="25">
        <f t="shared" si="17"/>
        <v>0.88252952250000005</v>
      </c>
      <c r="J51" s="26">
        <f t="shared" si="18"/>
        <v>0</v>
      </c>
      <c r="K51" t="str">
        <f t="shared" si="19"/>
        <v>Abast 3</v>
      </c>
      <c r="L51" t="str">
        <f>TEXTOS!$H$2</f>
        <v>SI</v>
      </c>
      <c r="M51" t="str">
        <f>TEXTOS!$F$12</f>
        <v>MAT</v>
      </c>
      <c r="N51">
        <f t="shared" si="5"/>
        <v>1</v>
      </c>
    </row>
    <row r="52" spans="1:14" x14ac:dyDescent="0.35">
      <c r="A52">
        <v>51</v>
      </c>
      <c r="B52" t="str">
        <f>TEXTOS!$D$6</f>
        <v>Consumibles i materials auxiliars</v>
      </c>
      <c r="C52" t="str">
        <f t="shared" si="27"/>
        <v>Draps</v>
      </c>
      <c r="D52" t="str">
        <f t="shared" si="27"/>
        <v>Draps</v>
      </c>
      <c r="E52" s="14">
        <f t="shared" si="27"/>
        <v>0</v>
      </c>
      <c r="F52" t="str">
        <f t="shared" si="16"/>
        <v>kg</v>
      </c>
      <c r="G52">
        <f t="shared" si="24"/>
        <v>9</v>
      </c>
      <c r="H52">
        <f t="shared" si="25"/>
        <v>0</v>
      </c>
      <c r="I52" s="25">
        <f t="shared" si="17"/>
        <v>23.298665410000002</v>
      </c>
      <c r="J52" s="26">
        <f t="shared" si="18"/>
        <v>0</v>
      </c>
      <c r="K52" t="str">
        <f t="shared" si="19"/>
        <v>Abast 3</v>
      </c>
      <c r="L52" t="str">
        <f>TEXTOS!$H$2</f>
        <v>SI</v>
      </c>
      <c r="M52" t="str">
        <f>TEXTOS!$F$12</f>
        <v>MAT</v>
      </c>
      <c r="N52">
        <f t="shared" si="5"/>
        <v>1</v>
      </c>
    </row>
    <row r="53" spans="1:14" x14ac:dyDescent="0.35">
      <c r="A53">
        <v>52</v>
      </c>
      <c r="B53" t="str">
        <f>TEXTOS!$D$6</f>
        <v>Consumibles i materials auxiliars</v>
      </c>
      <c r="C53" t="str">
        <f t="shared" si="27"/>
        <v>Sepiolita</v>
      </c>
      <c r="D53" t="str">
        <f t="shared" si="27"/>
        <v>Sepiolita</v>
      </c>
      <c r="E53" s="14">
        <f t="shared" si="27"/>
        <v>0</v>
      </c>
      <c r="F53" t="str">
        <f t="shared" si="16"/>
        <v>kg</v>
      </c>
      <c r="G53">
        <f t="shared" si="24"/>
        <v>9</v>
      </c>
      <c r="H53">
        <f t="shared" si="25"/>
        <v>0</v>
      </c>
      <c r="I53" s="25">
        <f t="shared" si="17"/>
        <v>0.2878849383</v>
      </c>
      <c r="J53" s="26">
        <f t="shared" si="18"/>
        <v>0</v>
      </c>
      <c r="K53" t="str">
        <f t="shared" si="19"/>
        <v>Abast 3</v>
      </c>
      <c r="L53" t="str">
        <f>TEXTOS!$H$2</f>
        <v>SI</v>
      </c>
      <c r="M53" t="str">
        <f>TEXTOS!$F$12</f>
        <v>MAT</v>
      </c>
      <c r="N53">
        <f t="shared" si="5"/>
        <v>1</v>
      </c>
    </row>
    <row r="54" spans="1:14" x14ac:dyDescent="0.35">
      <c r="A54">
        <v>53</v>
      </c>
      <c r="B54" t="str">
        <f>TEXTOS!$D$6</f>
        <v>Consumibles i materials auxiliars</v>
      </c>
      <c r="C54" t="str">
        <f t="shared" si="27"/>
        <v>Consumible 0</v>
      </c>
      <c r="D54" t="str">
        <f t="shared" si="27"/>
        <v>Consumible sense identificar</v>
      </c>
      <c r="E54" s="14">
        <f t="shared" si="27"/>
        <v>0</v>
      </c>
      <c r="F54" t="str">
        <f t="shared" si="16"/>
        <v>kg</v>
      </c>
      <c r="G54">
        <f t="shared" si="24"/>
        <v>9</v>
      </c>
      <c r="H54">
        <f t="shared" si="25"/>
        <v>0</v>
      </c>
      <c r="I54" s="25">
        <f t="shared" si="17"/>
        <v>0</v>
      </c>
      <c r="J54" s="26">
        <f t="shared" si="18"/>
        <v>0</v>
      </c>
      <c r="K54" t="str">
        <f t="shared" si="19"/>
        <v>Abast 3</v>
      </c>
      <c r="L54" t="str">
        <f>TEXTOS!$H$2</f>
        <v>SI</v>
      </c>
      <c r="M54" t="str">
        <f>TEXTOS!$F$12</f>
        <v>MAT</v>
      </c>
      <c r="N54">
        <f t="shared" si="5"/>
        <v>1</v>
      </c>
    </row>
    <row r="55" spans="1:14" x14ac:dyDescent="0.35">
      <c r="A55">
        <v>54</v>
      </c>
      <c r="B55" t="str">
        <f>TEXTOS!$D$6</f>
        <v>Consumibles i materials auxiliars</v>
      </c>
      <c r="C55" t="str">
        <f t="shared" si="27"/>
        <v>Consumible 0</v>
      </c>
      <c r="D55" t="str">
        <f t="shared" si="27"/>
        <v>Consumible sense identificar</v>
      </c>
      <c r="E55" s="14">
        <f t="shared" si="27"/>
        <v>0</v>
      </c>
      <c r="F55" t="str">
        <f t="shared" si="16"/>
        <v>kg</v>
      </c>
      <c r="G55">
        <f t="shared" si="24"/>
        <v>9</v>
      </c>
      <c r="H55">
        <f t="shared" si="25"/>
        <v>0</v>
      </c>
      <c r="I55" s="25">
        <f t="shared" si="17"/>
        <v>0</v>
      </c>
      <c r="J55" s="26">
        <f t="shared" si="18"/>
        <v>0</v>
      </c>
      <c r="K55" t="str">
        <f t="shared" si="19"/>
        <v>Abast 3</v>
      </c>
      <c r="L55" t="str">
        <f>TEXTOS!$H$2</f>
        <v>SI</v>
      </c>
      <c r="M55" t="str">
        <f>TEXTOS!$F$12</f>
        <v>MAT</v>
      </c>
      <c r="N55">
        <f t="shared" si="5"/>
        <v>1</v>
      </c>
    </row>
    <row r="56" spans="1:14" x14ac:dyDescent="0.35">
      <c r="A56">
        <v>55</v>
      </c>
      <c r="B56" t="str">
        <f>TEXTOS!$D$6</f>
        <v>Consumibles i materials auxiliars</v>
      </c>
      <c r="C56" t="str">
        <f t="shared" si="27"/>
        <v>Consumible 0</v>
      </c>
      <c r="D56" t="str">
        <f t="shared" si="27"/>
        <v>Consumible sense identificar</v>
      </c>
      <c r="E56" s="14">
        <f t="shared" si="27"/>
        <v>0</v>
      </c>
      <c r="F56" t="str">
        <f t="shared" si="16"/>
        <v>kg</v>
      </c>
      <c r="G56">
        <f t="shared" si="24"/>
        <v>9</v>
      </c>
      <c r="H56">
        <f t="shared" si="25"/>
        <v>0</v>
      </c>
      <c r="I56" s="25">
        <f t="shared" si="17"/>
        <v>0</v>
      </c>
      <c r="J56" s="26">
        <f t="shared" si="18"/>
        <v>0</v>
      </c>
      <c r="K56" t="str">
        <f t="shared" si="19"/>
        <v>Abast 3</v>
      </c>
      <c r="L56" t="str">
        <f>TEXTOS!$H$2</f>
        <v>SI</v>
      </c>
      <c r="M56" t="str">
        <f>TEXTOS!$F$12</f>
        <v>MAT</v>
      </c>
      <c r="N56">
        <f t="shared" si="5"/>
        <v>1</v>
      </c>
    </row>
    <row r="57" spans="1:14" x14ac:dyDescent="0.35">
      <c r="A57">
        <v>56</v>
      </c>
      <c r="B57" t="str">
        <f>TEXTOS!$D$6</f>
        <v>Consumibles i materials auxiliars</v>
      </c>
      <c r="C57" t="str">
        <f t="shared" si="27"/>
        <v>Consumible 0</v>
      </c>
      <c r="D57" t="str">
        <f t="shared" si="27"/>
        <v>Consumible sense identificar</v>
      </c>
      <c r="E57" s="14">
        <f t="shared" si="27"/>
        <v>0</v>
      </c>
      <c r="F57" t="str">
        <f t="shared" si="16"/>
        <v>kg</v>
      </c>
      <c r="G57">
        <f t="shared" si="24"/>
        <v>9</v>
      </c>
      <c r="H57">
        <f t="shared" si="25"/>
        <v>0</v>
      </c>
      <c r="I57" s="25">
        <f t="shared" si="17"/>
        <v>0</v>
      </c>
      <c r="J57" s="26">
        <f t="shared" si="18"/>
        <v>0</v>
      </c>
      <c r="K57" t="str">
        <f t="shared" si="19"/>
        <v>Abast 3</v>
      </c>
      <c r="L57" t="str">
        <f>TEXTOS!$H$2</f>
        <v>SI</v>
      </c>
      <c r="M57" t="str">
        <f>TEXTOS!$F$12</f>
        <v>MAT</v>
      </c>
      <c r="N57">
        <f t="shared" si="5"/>
        <v>1</v>
      </c>
    </row>
    <row r="58" spans="1:14" x14ac:dyDescent="0.35">
      <c r="A58">
        <v>57</v>
      </c>
      <c r="B58" t="str">
        <f>TEXTOS!$D$7</f>
        <v>Consum de refrigerants</v>
      </c>
      <c r="C58" t="str">
        <f>J342</f>
        <v>Consum 0</v>
      </c>
      <c r="D58" t="str">
        <f t="shared" ref="D58:E62" si="28">K342</f>
        <v>Consum Altre refrigerant</v>
      </c>
      <c r="E58">
        <f t="shared" si="28"/>
        <v>0</v>
      </c>
      <c r="F58" t="str">
        <f t="shared" si="16"/>
        <v>kg</v>
      </c>
      <c r="G58">
        <f t="shared" ref="G58:H62" si="29">M342</f>
        <v>9</v>
      </c>
      <c r="H58">
        <f t="shared" si="29"/>
        <v>0</v>
      </c>
      <c r="I58" s="25">
        <f t="shared" si="17"/>
        <v>11.539081039999999</v>
      </c>
      <c r="J58" s="26">
        <f t="shared" si="18"/>
        <v>0</v>
      </c>
      <c r="K58" t="str">
        <f t="shared" ref="K58:K62" si="30">VLOOKUP(G58,T_CATEG_GEI_ALC,3,0)</f>
        <v>Abast 3</v>
      </c>
      <c r="L58" t="str">
        <f>TEXTOS!$H$3</f>
        <v>NO</v>
      </c>
      <c r="M58" t="str">
        <f>TEXTOS!$F$13</f>
        <v>REF</v>
      </c>
      <c r="N58">
        <f t="shared" si="5"/>
        <v>1</v>
      </c>
    </row>
    <row r="59" spans="1:14" x14ac:dyDescent="0.35">
      <c r="A59">
        <v>58</v>
      </c>
      <c r="B59" t="str">
        <f>TEXTOS!$D$7</f>
        <v>Consum de refrigerants</v>
      </c>
      <c r="C59" t="str">
        <f t="shared" ref="C59:C62" si="31">J343</f>
        <v>Consum 0</v>
      </c>
      <c r="D59" t="str">
        <f t="shared" si="28"/>
        <v>Consum Altre refrigerant</v>
      </c>
      <c r="E59">
        <f t="shared" si="28"/>
        <v>0</v>
      </c>
      <c r="F59" t="str">
        <f t="shared" si="16"/>
        <v>kg</v>
      </c>
      <c r="G59">
        <f t="shared" si="29"/>
        <v>9</v>
      </c>
      <c r="H59">
        <f t="shared" si="29"/>
        <v>0</v>
      </c>
      <c r="I59" s="25">
        <f t="shared" si="17"/>
        <v>11.539081039999999</v>
      </c>
      <c r="J59" s="26">
        <f t="shared" si="18"/>
        <v>0</v>
      </c>
      <c r="K59" t="str">
        <f t="shared" si="30"/>
        <v>Abast 3</v>
      </c>
      <c r="L59" t="str">
        <f>TEXTOS!$H$3</f>
        <v>NO</v>
      </c>
      <c r="M59" t="str">
        <f>TEXTOS!$F$13</f>
        <v>REF</v>
      </c>
      <c r="N59">
        <f t="shared" si="5"/>
        <v>1</v>
      </c>
    </row>
    <row r="60" spans="1:14" x14ac:dyDescent="0.35">
      <c r="A60">
        <v>59</v>
      </c>
      <c r="B60" t="str">
        <f>TEXTOS!$D$7</f>
        <v>Consum de refrigerants</v>
      </c>
      <c r="C60" t="str">
        <f t="shared" si="31"/>
        <v>Consum 0</v>
      </c>
      <c r="D60" t="str">
        <f t="shared" si="28"/>
        <v>Consum Altre refrigerant</v>
      </c>
      <c r="E60">
        <f t="shared" si="28"/>
        <v>0</v>
      </c>
      <c r="F60" t="str">
        <f t="shared" si="16"/>
        <v>kg</v>
      </c>
      <c r="G60">
        <f t="shared" si="29"/>
        <v>9</v>
      </c>
      <c r="H60">
        <f t="shared" si="29"/>
        <v>0</v>
      </c>
      <c r="I60" s="25">
        <f t="shared" si="17"/>
        <v>11.539081039999999</v>
      </c>
      <c r="J60" s="26">
        <f t="shared" si="18"/>
        <v>0</v>
      </c>
      <c r="K60" t="str">
        <f t="shared" si="30"/>
        <v>Abast 3</v>
      </c>
      <c r="L60" t="str">
        <f>TEXTOS!$H$3</f>
        <v>NO</v>
      </c>
      <c r="M60" t="str">
        <f>TEXTOS!$F$13</f>
        <v>REF</v>
      </c>
      <c r="N60">
        <f t="shared" si="5"/>
        <v>1</v>
      </c>
    </row>
    <row r="61" spans="1:14" x14ac:dyDescent="0.35">
      <c r="A61">
        <v>60</v>
      </c>
      <c r="B61" t="str">
        <f>TEXTOS!$D$7</f>
        <v>Consum de refrigerants</v>
      </c>
      <c r="C61" t="str">
        <f t="shared" si="31"/>
        <v>Consum 0</v>
      </c>
      <c r="D61" t="str">
        <f t="shared" si="28"/>
        <v>Consum Altre refrigerant</v>
      </c>
      <c r="E61">
        <f t="shared" si="28"/>
        <v>0</v>
      </c>
      <c r="F61" t="str">
        <f t="shared" si="16"/>
        <v>kg</v>
      </c>
      <c r="G61">
        <f t="shared" si="29"/>
        <v>9</v>
      </c>
      <c r="H61">
        <f t="shared" si="29"/>
        <v>0</v>
      </c>
      <c r="I61" s="25">
        <f t="shared" si="17"/>
        <v>11.539081039999999</v>
      </c>
      <c r="J61" s="26">
        <f t="shared" si="18"/>
        <v>0</v>
      </c>
      <c r="K61" t="str">
        <f t="shared" si="30"/>
        <v>Abast 3</v>
      </c>
      <c r="L61" t="str">
        <f>TEXTOS!$H$3</f>
        <v>NO</v>
      </c>
      <c r="M61" t="str">
        <f>TEXTOS!$F$13</f>
        <v>REF</v>
      </c>
      <c r="N61">
        <f t="shared" si="5"/>
        <v>1</v>
      </c>
    </row>
    <row r="62" spans="1:14" x14ac:dyDescent="0.35">
      <c r="A62">
        <v>61</v>
      </c>
      <c r="B62" t="str">
        <f>TEXTOS!$D$7</f>
        <v>Consum de refrigerants</v>
      </c>
      <c r="C62" t="str">
        <f t="shared" si="31"/>
        <v>Consum 0</v>
      </c>
      <c r="D62" t="str">
        <f t="shared" si="28"/>
        <v>Consum Altre refrigerant</v>
      </c>
      <c r="E62">
        <f t="shared" si="28"/>
        <v>0</v>
      </c>
      <c r="F62" t="str">
        <f t="shared" si="16"/>
        <v>kg</v>
      </c>
      <c r="G62">
        <f t="shared" si="29"/>
        <v>9</v>
      </c>
      <c r="H62">
        <f t="shared" si="29"/>
        <v>0</v>
      </c>
      <c r="I62" s="25">
        <f t="shared" si="17"/>
        <v>11.539081039999999</v>
      </c>
      <c r="J62" s="26">
        <f t="shared" si="18"/>
        <v>0</v>
      </c>
      <c r="K62" t="str">
        <f t="shared" si="30"/>
        <v>Abast 3</v>
      </c>
      <c r="L62" t="str">
        <f>TEXTOS!$H$3</f>
        <v>NO</v>
      </c>
      <c r="M62" t="str">
        <f>TEXTOS!$F$13</f>
        <v>REF</v>
      </c>
      <c r="N62">
        <f t="shared" si="5"/>
        <v>1</v>
      </c>
    </row>
    <row r="63" spans="1:14" x14ac:dyDescent="0.35">
      <c r="A63">
        <v>62</v>
      </c>
      <c r="B63" t="str">
        <f>TEXTOS!$D$8</f>
        <v>Emissions de refrigerants</v>
      </c>
      <c r="C63" t="str">
        <f>O342</f>
        <v>Emissions 0</v>
      </c>
      <c r="D63" t="str">
        <f t="shared" ref="D63:E67" si="32">P342</f>
        <v>Emissions 0</v>
      </c>
      <c r="E63">
        <f t="shared" si="32"/>
        <v>0</v>
      </c>
      <c r="F63" t="str">
        <f t="shared" si="16"/>
        <v>-</v>
      </c>
      <c r="G63">
        <f t="shared" ref="G63:H67" si="33">R342</f>
        <v>4</v>
      </c>
      <c r="H63">
        <f t="shared" si="33"/>
        <v>0</v>
      </c>
      <c r="I63" s="25">
        <f t="shared" si="17"/>
        <v>0</v>
      </c>
      <c r="J63" s="26">
        <f t="shared" si="18"/>
        <v>0</v>
      </c>
      <c r="K63" t="str">
        <f t="shared" ref="K63:K67" si="34">VLOOKUP(G63,T_CATEG_GEI_ALC,3,0)</f>
        <v>Abast 1</v>
      </c>
      <c r="L63" t="str">
        <f>TEXTOS!$H$3</f>
        <v>NO</v>
      </c>
      <c r="M63" t="str">
        <f>TEXTOS!$F$14</f>
        <v>EMR</v>
      </c>
      <c r="N63">
        <f t="shared" si="5"/>
        <v>1</v>
      </c>
    </row>
    <row r="64" spans="1:14" x14ac:dyDescent="0.35">
      <c r="A64">
        <v>63</v>
      </c>
      <c r="B64" t="str">
        <f>TEXTOS!$D$8</f>
        <v>Emissions de refrigerants</v>
      </c>
      <c r="C64" t="str">
        <f t="shared" ref="C64:C67" si="35">O343</f>
        <v>Emissions 0</v>
      </c>
      <c r="D64" t="str">
        <f t="shared" si="32"/>
        <v>Emissions 0</v>
      </c>
      <c r="E64">
        <f t="shared" si="32"/>
        <v>0</v>
      </c>
      <c r="F64" t="str">
        <f t="shared" si="16"/>
        <v>-</v>
      </c>
      <c r="G64">
        <f t="shared" si="33"/>
        <v>4</v>
      </c>
      <c r="H64">
        <f t="shared" si="33"/>
        <v>0</v>
      </c>
      <c r="I64" s="25">
        <f t="shared" si="17"/>
        <v>0</v>
      </c>
      <c r="J64" s="26">
        <f t="shared" si="18"/>
        <v>0</v>
      </c>
      <c r="K64" t="str">
        <f t="shared" si="34"/>
        <v>Abast 1</v>
      </c>
      <c r="L64" t="str">
        <f>TEXTOS!$H$3</f>
        <v>NO</v>
      </c>
      <c r="M64" t="str">
        <f>TEXTOS!$F$14</f>
        <v>EMR</v>
      </c>
      <c r="N64">
        <f t="shared" si="5"/>
        <v>1</v>
      </c>
    </row>
    <row r="65" spans="1:14" x14ac:dyDescent="0.35">
      <c r="A65">
        <v>64</v>
      </c>
      <c r="B65" t="str">
        <f>TEXTOS!$D$8</f>
        <v>Emissions de refrigerants</v>
      </c>
      <c r="C65" t="str">
        <f t="shared" si="35"/>
        <v>Emissions 0</v>
      </c>
      <c r="D65" t="str">
        <f t="shared" si="32"/>
        <v>Emissions 0</v>
      </c>
      <c r="E65">
        <f t="shared" si="32"/>
        <v>0</v>
      </c>
      <c r="F65" t="str">
        <f t="shared" si="16"/>
        <v>-</v>
      </c>
      <c r="G65">
        <f t="shared" si="33"/>
        <v>4</v>
      </c>
      <c r="H65">
        <f t="shared" si="33"/>
        <v>0</v>
      </c>
      <c r="I65" s="25">
        <f t="shared" si="17"/>
        <v>0</v>
      </c>
      <c r="J65" s="26">
        <f t="shared" si="18"/>
        <v>0</v>
      </c>
      <c r="K65" t="str">
        <f t="shared" si="34"/>
        <v>Abast 1</v>
      </c>
      <c r="L65" t="str">
        <f>TEXTOS!$H$3</f>
        <v>NO</v>
      </c>
      <c r="M65" t="str">
        <f>TEXTOS!$F$14</f>
        <v>EMR</v>
      </c>
      <c r="N65">
        <f t="shared" si="5"/>
        <v>1</v>
      </c>
    </row>
    <row r="66" spans="1:14" x14ac:dyDescent="0.35">
      <c r="A66">
        <v>65</v>
      </c>
      <c r="B66" t="str">
        <f>TEXTOS!$D$8</f>
        <v>Emissions de refrigerants</v>
      </c>
      <c r="C66" t="str">
        <f t="shared" si="35"/>
        <v>Emissions 0</v>
      </c>
      <c r="D66" t="str">
        <f t="shared" si="32"/>
        <v>Emissions 0</v>
      </c>
      <c r="E66">
        <f t="shared" si="32"/>
        <v>0</v>
      </c>
      <c r="F66" t="str">
        <f t="shared" ref="F66:F97" si="36">IFERROR(VLOOKUP(D66,T_FE,3,0),"-")</f>
        <v>-</v>
      </c>
      <c r="G66">
        <f t="shared" si="33"/>
        <v>4</v>
      </c>
      <c r="H66">
        <f t="shared" si="33"/>
        <v>0</v>
      </c>
      <c r="I66" s="25">
        <f t="shared" ref="I66:I97" si="37">IFERROR(VLOOKUP(D66,T_FE,2,0),0)</f>
        <v>0</v>
      </c>
      <c r="J66" s="26">
        <f t="shared" ref="J66:J97" si="38">E66*I66</f>
        <v>0</v>
      </c>
      <c r="K66" t="str">
        <f t="shared" si="34"/>
        <v>Abast 1</v>
      </c>
      <c r="L66" t="str">
        <f>TEXTOS!$H$3</f>
        <v>NO</v>
      </c>
      <c r="M66" t="str">
        <f>TEXTOS!$F$14</f>
        <v>EMR</v>
      </c>
      <c r="N66">
        <f t="shared" si="5"/>
        <v>1</v>
      </c>
    </row>
    <row r="67" spans="1:14" x14ac:dyDescent="0.35">
      <c r="A67">
        <v>66</v>
      </c>
      <c r="B67" t="str">
        <f>TEXTOS!$D$8</f>
        <v>Emissions de refrigerants</v>
      </c>
      <c r="C67" t="str">
        <f t="shared" si="35"/>
        <v>Emissions 0</v>
      </c>
      <c r="D67" t="str">
        <f t="shared" si="32"/>
        <v>Emissions 0</v>
      </c>
      <c r="E67">
        <f t="shared" si="32"/>
        <v>0</v>
      </c>
      <c r="F67" t="str">
        <f t="shared" si="36"/>
        <v>-</v>
      </c>
      <c r="G67">
        <f t="shared" si="33"/>
        <v>4</v>
      </c>
      <c r="H67">
        <f t="shared" si="33"/>
        <v>0</v>
      </c>
      <c r="I67" s="25">
        <f t="shared" si="37"/>
        <v>0</v>
      </c>
      <c r="J67" s="26">
        <f t="shared" si="38"/>
        <v>0</v>
      </c>
      <c r="K67" t="str">
        <f t="shared" si="34"/>
        <v>Abast 1</v>
      </c>
      <c r="L67" t="str">
        <f>TEXTOS!$H$3</f>
        <v>NO</v>
      </c>
      <c r="M67" t="str">
        <f>TEXTOS!$F$14</f>
        <v>EMR</v>
      </c>
      <c r="N67">
        <f t="shared" ref="N67:N130" si="39">RANK(J67,$J$2:$J$184)</f>
        <v>1</v>
      </c>
    </row>
    <row r="68" spans="1:14" x14ac:dyDescent="0.35">
      <c r="A68">
        <v>67</v>
      </c>
      <c r="B68" t="str">
        <f>TEXTOS!$D$9</f>
        <v>Residus perillosos</v>
      </c>
      <c r="C68" t="str">
        <f t="shared" ref="C68:C83" si="40">K352</f>
        <v>RP Olis</v>
      </c>
      <c r="D68" t="str">
        <f t="shared" ref="D68:D83" si="41">L352</f>
        <v>Recuperación</v>
      </c>
      <c r="E68" s="14">
        <f t="shared" ref="E68:E83" si="42">M352</f>
        <v>0</v>
      </c>
      <c r="F68" t="str">
        <f t="shared" si="36"/>
        <v>kg</v>
      </c>
      <c r="G68">
        <f t="shared" ref="G68:G83" si="43">N352</f>
        <v>11</v>
      </c>
      <c r="H68">
        <f t="shared" ref="H68:H83" si="44">O352</f>
        <v>0</v>
      </c>
      <c r="I68" s="25">
        <f t="shared" si="37"/>
        <v>0</v>
      </c>
      <c r="J68" s="26">
        <f t="shared" si="38"/>
        <v>0</v>
      </c>
      <c r="K68" t="str">
        <f t="shared" si="19"/>
        <v>Abast 3</v>
      </c>
      <c r="L68" t="str">
        <f>TEXTOS!$H$2</f>
        <v>SI</v>
      </c>
      <c r="M68" t="str">
        <f>TEXTOS!$F$15</f>
        <v>RPE</v>
      </c>
      <c r="N68">
        <f t="shared" si="39"/>
        <v>1</v>
      </c>
    </row>
    <row r="69" spans="1:14" x14ac:dyDescent="0.35">
      <c r="A69">
        <v>68</v>
      </c>
      <c r="B69" t="str">
        <f>TEXTOS!$D$9</f>
        <v>Residus perillosos</v>
      </c>
      <c r="C69" t="str">
        <f t="shared" si="40"/>
        <v>RP Bateries</v>
      </c>
      <c r="D69" t="str">
        <f t="shared" si="41"/>
        <v>Recuperación</v>
      </c>
      <c r="E69" s="14">
        <f t="shared" si="42"/>
        <v>0</v>
      </c>
      <c r="F69" t="str">
        <f t="shared" si="36"/>
        <v>kg</v>
      </c>
      <c r="G69">
        <f t="shared" si="43"/>
        <v>11</v>
      </c>
      <c r="H69">
        <f t="shared" si="44"/>
        <v>0</v>
      </c>
      <c r="I69" s="25">
        <f t="shared" si="37"/>
        <v>0</v>
      </c>
      <c r="J69" s="26">
        <f t="shared" si="38"/>
        <v>0</v>
      </c>
      <c r="K69" t="str">
        <f t="shared" si="19"/>
        <v>Abast 3</v>
      </c>
      <c r="L69" t="str">
        <f>TEXTOS!$H$2</f>
        <v>SI</v>
      </c>
      <c r="M69" t="str">
        <f>TEXTOS!$F$15</f>
        <v>RPE</v>
      </c>
      <c r="N69">
        <f t="shared" si="39"/>
        <v>1</v>
      </c>
    </row>
    <row r="70" spans="1:14" x14ac:dyDescent="0.35">
      <c r="A70">
        <v>69</v>
      </c>
      <c r="B70" t="str">
        <f>TEXTOS!$D$9</f>
        <v>Residus perillosos</v>
      </c>
      <c r="C70" t="str">
        <f t="shared" si="40"/>
        <v>RP Líquids refrigerants i anticongelants</v>
      </c>
      <c r="D70" t="str">
        <f t="shared" si="41"/>
        <v>Vertedero P</v>
      </c>
      <c r="E70" s="14">
        <f t="shared" si="42"/>
        <v>0</v>
      </c>
      <c r="F70" t="str">
        <f t="shared" si="36"/>
        <v>kg</v>
      </c>
      <c r="G70">
        <f t="shared" si="43"/>
        <v>11</v>
      </c>
      <c r="H70">
        <f t="shared" si="44"/>
        <v>0</v>
      </c>
      <c r="I70" s="25">
        <f t="shared" si="37"/>
        <v>0.21028020459999999</v>
      </c>
      <c r="J70" s="26">
        <f t="shared" si="38"/>
        <v>0</v>
      </c>
      <c r="K70" t="str">
        <f t="shared" si="19"/>
        <v>Abast 3</v>
      </c>
      <c r="L70" t="str">
        <f>TEXTOS!$H$2</f>
        <v>SI</v>
      </c>
      <c r="M70" t="str">
        <f>TEXTOS!$F$15</f>
        <v>RPE</v>
      </c>
      <c r="N70">
        <f t="shared" si="39"/>
        <v>1</v>
      </c>
    </row>
    <row r="71" spans="1:14" x14ac:dyDescent="0.35">
      <c r="A71">
        <v>70</v>
      </c>
      <c r="B71" t="str">
        <f>TEXTOS!$D$9</f>
        <v>Residus perillosos</v>
      </c>
      <c r="C71" t="str">
        <f t="shared" si="40"/>
        <v>RP Fluïds Aire Condicionat</v>
      </c>
      <c r="D71" t="str">
        <f t="shared" si="41"/>
        <v>Recuperación</v>
      </c>
      <c r="E71" s="14">
        <f t="shared" si="42"/>
        <v>0</v>
      </c>
      <c r="F71" t="str">
        <f t="shared" si="36"/>
        <v>kg</v>
      </c>
      <c r="G71">
        <f t="shared" si="43"/>
        <v>11</v>
      </c>
      <c r="H71">
        <f t="shared" si="44"/>
        <v>0</v>
      </c>
      <c r="I71" s="25">
        <f t="shared" si="37"/>
        <v>0</v>
      </c>
      <c r="J71" s="26">
        <f t="shared" si="38"/>
        <v>0</v>
      </c>
      <c r="K71" t="str">
        <f t="shared" si="19"/>
        <v>Abast 3</v>
      </c>
      <c r="L71" t="str">
        <f>TEXTOS!$H$2</f>
        <v>SI</v>
      </c>
      <c r="M71" t="str">
        <f>TEXTOS!$F$15</f>
        <v>RPE</v>
      </c>
      <c r="N71">
        <f t="shared" si="39"/>
        <v>1</v>
      </c>
    </row>
    <row r="72" spans="1:14" x14ac:dyDescent="0.35">
      <c r="A72">
        <v>71</v>
      </c>
      <c r="B72" t="str">
        <f>TEXTOS!$D$9</f>
        <v>Residus perillosos</v>
      </c>
      <c r="C72" t="str">
        <f t="shared" si="40"/>
        <v>RP Combustibles (reutilitzados en el propi CAT)</v>
      </c>
      <c r="D72" t="str">
        <f t="shared" si="41"/>
        <v>Recuperación</v>
      </c>
      <c r="E72" s="14">
        <f t="shared" si="42"/>
        <v>0</v>
      </c>
      <c r="F72" t="str">
        <f t="shared" si="36"/>
        <v>kg</v>
      </c>
      <c r="G72">
        <f t="shared" si="43"/>
        <v>11</v>
      </c>
      <c r="H72">
        <f t="shared" si="44"/>
        <v>0</v>
      </c>
      <c r="I72" s="25">
        <f t="shared" si="37"/>
        <v>0</v>
      </c>
      <c r="J72" s="26">
        <f t="shared" si="38"/>
        <v>0</v>
      </c>
      <c r="K72" t="str">
        <f t="shared" si="19"/>
        <v>Abast 3</v>
      </c>
      <c r="L72" t="str">
        <f>TEXTOS!$H$2</f>
        <v>SI</v>
      </c>
      <c r="M72" t="str">
        <f>TEXTOS!$F$15</f>
        <v>RPE</v>
      </c>
      <c r="N72">
        <f t="shared" si="39"/>
        <v>1</v>
      </c>
    </row>
    <row r="73" spans="1:14" x14ac:dyDescent="0.35">
      <c r="A73">
        <v>72</v>
      </c>
      <c r="B73" t="str">
        <f>TEXTOS!$D$9</f>
        <v>Residus perillosos</v>
      </c>
      <c r="C73" t="str">
        <f t="shared" si="40"/>
        <v>RP Airbags</v>
      </c>
      <c r="D73" t="str">
        <f t="shared" si="41"/>
        <v>Vertedero P</v>
      </c>
      <c r="E73" s="14">
        <f t="shared" si="42"/>
        <v>0</v>
      </c>
      <c r="F73" t="str">
        <f t="shared" si="36"/>
        <v>kg</v>
      </c>
      <c r="G73">
        <f t="shared" si="43"/>
        <v>11</v>
      </c>
      <c r="H73">
        <f t="shared" si="44"/>
        <v>0</v>
      </c>
      <c r="I73" s="25">
        <f t="shared" si="37"/>
        <v>0.21028020459999999</v>
      </c>
      <c r="J73" s="26">
        <f t="shared" si="38"/>
        <v>0</v>
      </c>
      <c r="K73" t="str">
        <f t="shared" si="19"/>
        <v>Abast 3</v>
      </c>
      <c r="L73" t="str">
        <f>TEXTOS!$H$2</f>
        <v>SI</v>
      </c>
      <c r="M73" t="str">
        <f>TEXTOS!$F$15</f>
        <v>RPE</v>
      </c>
      <c r="N73">
        <f t="shared" si="39"/>
        <v>1</v>
      </c>
    </row>
    <row r="74" spans="1:14" x14ac:dyDescent="0.35">
      <c r="A74">
        <v>73</v>
      </c>
      <c r="B74" t="str">
        <f>TEXTOS!$D$9</f>
        <v>Residus perillosos</v>
      </c>
      <c r="C74" t="str">
        <f t="shared" si="40"/>
        <v>RP Filtres de combustibles</v>
      </c>
      <c r="D74" t="str">
        <f t="shared" si="41"/>
        <v>Recuperación</v>
      </c>
      <c r="E74" s="14">
        <f t="shared" si="42"/>
        <v>0</v>
      </c>
      <c r="F74" t="str">
        <f t="shared" si="36"/>
        <v>kg</v>
      </c>
      <c r="G74">
        <f t="shared" si="43"/>
        <v>11</v>
      </c>
      <c r="H74">
        <f t="shared" si="44"/>
        <v>0</v>
      </c>
      <c r="I74" s="25">
        <f t="shared" si="37"/>
        <v>0</v>
      </c>
      <c r="J74" s="26">
        <f t="shared" si="38"/>
        <v>0</v>
      </c>
      <c r="K74" t="str">
        <f t="shared" si="19"/>
        <v>Abast 3</v>
      </c>
      <c r="L74" t="str">
        <f>TEXTOS!$H$2</f>
        <v>SI</v>
      </c>
      <c r="M74" t="str">
        <f>TEXTOS!$F$15</f>
        <v>RPE</v>
      </c>
      <c r="N74">
        <f t="shared" si="39"/>
        <v>1</v>
      </c>
    </row>
    <row r="75" spans="1:14" x14ac:dyDescent="0.35">
      <c r="A75">
        <v>74</v>
      </c>
      <c r="B75" t="str">
        <f>TEXTOS!$D$9</f>
        <v>Residus perillosos</v>
      </c>
      <c r="C75" t="str">
        <f t="shared" si="40"/>
        <v>RP Filtres d'oli</v>
      </c>
      <c r="D75" t="str">
        <f t="shared" si="41"/>
        <v>Recuperación</v>
      </c>
      <c r="E75" s="14">
        <f t="shared" si="42"/>
        <v>0</v>
      </c>
      <c r="F75" t="str">
        <f t="shared" si="36"/>
        <v>kg</v>
      </c>
      <c r="G75">
        <f t="shared" si="43"/>
        <v>11</v>
      </c>
      <c r="H75">
        <f t="shared" si="44"/>
        <v>0</v>
      </c>
      <c r="I75" s="25">
        <f t="shared" si="37"/>
        <v>0</v>
      </c>
      <c r="J75" s="26">
        <f t="shared" si="38"/>
        <v>0</v>
      </c>
      <c r="K75" t="str">
        <f t="shared" si="19"/>
        <v>Abast 3</v>
      </c>
      <c r="L75" t="str">
        <f>TEXTOS!$H$2</f>
        <v>SI</v>
      </c>
      <c r="M75" t="str">
        <f>TEXTOS!$F$15</f>
        <v>RPE</v>
      </c>
      <c r="N75">
        <f t="shared" si="39"/>
        <v>1</v>
      </c>
    </row>
    <row r="76" spans="1:14" x14ac:dyDescent="0.35">
      <c r="A76">
        <v>75</v>
      </c>
      <c r="B76" t="str">
        <f>TEXTOS!$D$9</f>
        <v>Residus perillosos</v>
      </c>
      <c r="C76" t="str">
        <f t="shared" si="40"/>
        <v>RP Líquid de frens</v>
      </c>
      <c r="D76" t="str">
        <f t="shared" si="41"/>
        <v>Recuperación</v>
      </c>
      <c r="E76" s="14">
        <f t="shared" si="42"/>
        <v>0</v>
      </c>
      <c r="F76" t="str">
        <f t="shared" si="36"/>
        <v>kg</v>
      </c>
      <c r="G76">
        <f t="shared" si="43"/>
        <v>11</v>
      </c>
      <c r="H76">
        <f t="shared" si="44"/>
        <v>0</v>
      </c>
      <c r="I76" s="25">
        <f t="shared" si="37"/>
        <v>0</v>
      </c>
      <c r="J76" s="26">
        <f t="shared" si="38"/>
        <v>0</v>
      </c>
      <c r="K76" t="str">
        <f t="shared" ref="K76:K108" si="45">VLOOKUP(G76,T_CATEG_GEI_ALC,3,0)</f>
        <v>Abast 3</v>
      </c>
      <c r="L76" t="str">
        <f>TEXTOS!$H$2</f>
        <v>SI</v>
      </c>
      <c r="M76" t="str">
        <f>TEXTOS!$F$15</f>
        <v>RPE</v>
      </c>
      <c r="N76">
        <f t="shared" si="39"/>
        <v>1</v>
      </c>
    </row>
    <row r="77" spans="1:14" x14ac:dyDescent="0.35">
      <c r="A77">
        <v>76</v>
      </c>
      <c r="B77" t="str">
        <f>TEXTOS!$D$9</f>
        <v>Residus perillosos</v>
      </c>
      <c r="C77" t="str">
        <f t="shared" si="40"/>
        <v>RP Dissolvents</v>
      </c>
      <c r="D77" t="str">
        <f t="shared" si="41"/>
        <v>Vertedero P</v>
      </c>
      <c r="E77" s="14">
        <f t="shared" si="42"/>
        <v>0</v>
      </c>
      <c r="F77" t="str">
        <f t="shared" si="36"/>
        <v>kg</v>
      </c>
      <c r="G77">
        <f t="shared" si="43"/>
        <v>11</v>
      </c>
      <c r="H77">
        <f t="shared" si="44"/>
        <v>0</v>
      </c>
      <c r="I77" s="25">
        <f t="shared" si="37"/>
        <v>0.21028020459999999</v>
      </c>
      <c r="J77" s="26">
        <f t="shared" si="38"/>
        <v>0</v>
      </c>
      <c r="K77" t="str">
        <f t="shared" si="45"/>
        <v>Abast 3</v>
      </c>
      <c r="L77" t="str">
        <f>TEXTOS!$H$2</f>
        <v>SI</v>
      </c>
      <c r="M77" t="str">
        <f>TEXTOS!$F$15</f>
        <v>RPE</v>
      </c>
      <c r="N77">
        <f t="shared" si="39"/>
        <v>1</v>
      </c>
    </row>
    <row r="78" spans="1:14" x14ac:dyDescent="0.35">
      <c r="A78">
        <v>77</v>
      </c>
      <c r="B78" t="str">
        <f>TEXTOS!$D$9</f>
        <v>Residus perillosos</v>
      </c>
      <c r="C78" t="str">
        <f t="shared" si="40"/>
        <v>RP Absorbents</v>
      </c>
      <c r="D78" t="str">
        <f t="shared" si="41"/>
        <v>Recuperación</v>
      </c>
      <c r="E78" s="14">
        <f t="shared" si="42"/>
        <v>0</v>
      </c>
      <c r="F78" t="str">
        <f t="shared" si="36"/>
        <v>kg</v>
      </c>
      <c r="G78">
        <f t="shared" si="43"/>
        <v>11</v>
      </c>
      <c r="H78">
        <f t="shared" si="44"/>
        <v>0</v>
      </c>
      <c r="I78" s="25">
        <f t="shared" si="37"/>
        <v>0</v>
      </c>
      <c r="J78" s="26">
        <f t="shared" si="38"/>
        <v>0</v>
      </c>
      <c r="K78" t="str">
        <f t="shared" si="45"/>
        <v>Abast 3</v>
      </c>
      <c r="L78" t="str">
        <f>TEXTOS!$H$2</f>
        <v>SI</v>
      </c>
      <c r="M78" t="str">
        <f>TEXTOS!$F$15</f>
        <v>RPE</v>
      </c>
      <c r="N78">
        <f t="shared" si="39"/>
        <v>1</v>
      </c>
    </row>
    <row r="79" spans="1:14" x14ac:dyDescent="0.35">
      <c r="A79">
        <v>78</v>
      </c>
      <c r="B79" t="str">
        <f>TEXTOS!$D$9</f>
        <v>Residus perillosos</v>
      </c>
      <c r="C79" t="str">
        <f t="shared" si="40"/>
        <v xml:space="preserve">RP Llots de decantació del separador d'hidrocarburs </v>
      </c>
      <c r="D79" t="str">
        <f t="shared" si="41"/>
        <v>Vertedero P</v>
      </c>
      <c r="E79" s="14">
        <f t="shared" si="42"/>
        <v>0</v>
      </c>
      <c r="F79" t="str">
        <f t="shared" si="36"/>
        <v>kg</v>
      </c>
      <c r="G79">
        <f t="shared" si="43"/>
        <v>11</v>
      </c>
      <c r="H79">
        <f t="shared" si="44"/>
        <v>0</v>
      </c>
      <c r="I79" s="25">
        <f t="shared" si="37"/>
        <v>0.21028020459999999</v>
      </c>
      <c r="J79" s="26">
        <f t="shared" si="38"/>
        <v>0</v>
      </c>
      <c r="K79" t="str">
        <f t="shared" ref="K79" si="46">VLOOKUP(G79,T_CATEG_GEI_ALC,3,0)</f>
        <v>Abast 3</v>
      </c>
      <c r="L79" t="str">
        <f>TEXTOS!$H$2</f>
        <v>SI</v>
      </c>
      <c r="M79" t="str">
        <f>TEXTOS!$F$15</f>
        <v>RPE</v>
      </c>
      <c r="N79">
        <f t="shared" si="39"/>
        <v>1</v>
      </c>
    </row>
    <row r="80" spans="1:14" x14ac:dyDescent="0.35">
      <c r="A80">
        <v>79</v>
      </c>
      <c r="B80" t="str">
        <f>TEXTOS!$D$9</f>
        <v>Residus perillosos</v>
      </c>
      <c r="C80" t="str">
        <f t="shared" si="40"/>
        <v>RP RP1</v>
      </c>
      <c r="D80" t="str">
        <f t="shared" si="41"/>
        <v>Recuperación</v>
      </c>
      <c r="E80" s="14">
        <f t="shared" si="42"/>
        <v>0</v>
      </c>
      <c r="F80" t="str">
        <f t="shared" si="36"/>
        <v>kg</v>
      </c>
      <c r="G80">
        <f t="shared" si="43"/>
        <v>11</v>
      </c>
      <c r="H80">
        <f t="shared" si="44"/>
        <v>0</v>
      </c>
      <c r="I80" s="25">
        <f t="shared" si="37"/>
        <v>0</v>
      </c>
      <c r="J80" s="26">
        <f t="shared" si="38"/>
        <v>0</v>
      </c>
      <c r="K80" t="str">
        <f t="shared" si="45"/>
        <v>Abast 3</v>
      </c>
      <c r="L80" t="str">
        <f>TEXTOS!$H$2</f>
        <v>SI</v>
      </c>
      <c r="M80" t="str">
        <f>TEXTOS!$F$15</f>
        <v>RPE</v>
      </c>
      <c r="N80">
        <f t="shared" si="39"/>
        <v>1</v>
      </c>
    </row>
    <row r="81" spans="1:14" x14ac:dyDescent="0.35">
      <c r="A81">
        <v>80</v>
      </c>
      <c r="B81" t="str">
        <f>TEXTOS!$D$9</f>
        <v>Residus perillosos</v>
      </c>
      <c r="C81" t="str">
        <f t="shared" si="40"/>
        <v>RP 0</v>
      </c>
      <c r="D81" t="str">
        <f t="shared" si="41"/>
        <v>Recuperación</v>
      </c>
      <c r="E81" s="14">
        <f t="shared" si="42"/>
        <v>0</v>
      </c>
      <c r="F81" t="str">
        <f t="shared" si="36"/>
        <v>kg</v>
      </c>
      <c r="G81">
        <f t="shared" si="43"/>
        <v>11</v>
      </c>
      <c r="H81">
        <f t="shared" si="44"/>
        <v>0</v>
      </c>
      <c r="I81" s="25">
        <f t="shared" si="37"/>
        <v>0</v>
      </c>
      <c r="J81" s="26">
        <f t="shared" si="38"/>
        <v>0</v>
      </c>
      <c r="K81" t="str">
        <f t="shared" si="45"/>
        <v>Abast 3</v>
      </c>
      <c r="L81" t="str">
        <f>TEXTOS!$H$2</f>
        <v>SI</v>
      </c>
      <c r="M81" t="str">
        <f>TEXTOS!$F$15</f>
        <v>RPE</v>
      </c>
      <c r="N81">
        <f t="shared" si="39"/>
        <v>1</v>
      </c>
    </row>
    <row r="82" spans="1:14" x14ac:dyDescent="0.35">
      <c r="A82">
        <v>81</v>
      </c>
      <c r="B82" t="str">
        <f>TEXTOS!$D$9</f>
        <v>Residus perillosos</v>
      </c>
      <c r="C82" t="str">
        <f t="shared" si="40"/>
        <v>RP RP3</v>
      </c>
      <c r="D82" t="str">
        <f t="shared" si="41"/>
        <v>Vertedero P</v>
      </c>
      <c r="E82" s="14">
        <f t="shared" si="42"/>
        <v>0</v>
      </c>
      <c r="F82" t="str">
        <f t="shared" si="36"/>
        <v>kg</v>
      </c>
      <c r="G82">
        <f t="shared" si="43"/>
        <v>11</v>
      </c>
      <c r="H82">
        <f t="shared" si="44"/>
        <v>0</v>
      </c>
      <c r="I82" s="25">
        <f t="shared" si="37"/>
        <v>0.21028020459999999</v>
      </c>
      <c r="J82" s="26">
        <f t="shared" si="38"/>
        <v>0</v>
      </c>
      <c r="K82" t="str">
        <f t="shared" si="45"/>
        <v>Abast 3</v>
      </c>
      <c r="L82" t="str">
        <f>TEXTOS!$H$2</f>
        <v>SI</v>
      </c>
      <c r="M82" t="str">
        <f>TEXTOS!$F$15</f>
        <v>RPE</v>
      </c>
      <c r="N82">
        <f t="shared" si="39"/>
        <v>1</v>
      </c>
    </row>
    <row r="83" spans="1:14" x14ac:dyDescent="0.35">
      <c r="A83">
        <v>82</v>
      </c>
      <c r="B83" t="str">
        <f>TEXTOS!$D$9</f>
        <v>Residus perillosos</v>
      </c>
      <c r="C83" t="str">
        <f t="shared" si="40"/>
        <v>RP RP4</v>
      </c>
      <c r="D83" t="str">
        <f t="shared" si="41"/>
        <v>Recuperación</v>
      </c>
      <c r="E83" s="14">
        <f t="shared" si="42"/>
        <v>0</v>
      </c>
      <c r="F83" t="str">
        <f t="shared" si="36"/>
        <v>kg</v>
      </c>
      <c r="G83">
        <f t="shared" si="43"/>
        <v>11</v>
      </c>
      <c r="H83">
        <f t="shared" si="44"/>
        <v>0</v>
      </c>
      <c r="I83" s="25">
        <f t="shared" si="37"/>
        <v>0</v>
      </c>
      <c r="J83" s="26">
        <f t="shared" si="38"/>
        <v>0</v>
      </c>
      <c r="K83" t="str">
        <f t="shared" si="45"/>
        <v>Abast 3</v>
      </c>
      <c r="L83" t="str">
        <f>TEXTOS!$H$2</f>
        <v>SI</v>
      </c>
      <c r="M83" t="str">
        <f>TEXTOS!$F$15</f>
        <v>RPE</v>
      </c>
      <c r="N83">
        <f t="shared" si="39"/>
        <v>1</v>
      </c>
    </row>
    <row r="84" spans="1:14" x14ac:dyDescent="0.35">
      <c r="A84">
        <v>83</v>
      </c>
      <c r="B84" t="str">
        <f>TEXTOS!$D$10</f>
        <v>Residus no perillosos</v>
      </c>
      <c r="C84" t="str">
        <f t="shared" ref="C84:C95" si="47">K372</f>
        <v>RNP Catalitzadors</v>
      </c>
      <c r="D84" t="str">
        <f t="shared" ref="D84:D95" si="48">L372</f>
        <v>Recuperación</v>
      </c>
      <c r="E84" s="14">
        <f t="shared" ref="E84:E95" si="49">M372</f>
        <v>0</v>
      </c>
      <c r="F84" t="str">
        <f t="shared" si="36"/>
        <v>kg</v>
      </c>
      <c r="G84">
        <f t="shared" ref="G84:G95" si="50">N372</f>
        <v>11</v>
      </c>
      <c r="H84">
        <f t="shared" ref="H84:H95" si="51">O372</f>
        <v>0</v>
      </c>
      <c r="I84" s="25">
        <f t="shared" si="37"/>
        <v>0</v>
      </c>
      <c r="J84" s="26">
        <f t="shared" si="38"/>
        <v>0</v>
      </c>
      <c r="K84" t="str">
        <f t="shared" si="45"/>
        <v>Abast 3</v>
      </c>
      <c r="L84" t="str">
        <f>TEXTOS!$H$2</f>
        <v>SI</v>
      </c>
      <c r="M84" t="str">
        <f>TEXTOS!$F$16</f>
        <v>RNP</v>
      </c>
      <c r="N84">
        <f t="shared" si="39"/>
        <v>1</v>
      </c>
    </row>
    <row r="85" spans="1:14" x14ac:dyDescent="0.35">
      <c r="A85">
        <v>84</v>
      </c>
      <c r="B85" t="str">
        <f>TEXTOS!$D$10</f>
        <v>Residus no perillosos</v>
      </c>
      <c r="C85" t="str">
        <f t="shared" si="47"/>
        <v>RNP Metalls fèrrics (ferralla)</v>
      </c>
      <c r="D85" t="str">
        <f t="shared" si="48"/>
        <v>Recuperación</v>
      </c>
      <c r="E85" s="14">
        <f t="shared" si="49"/>
        <v>0</v>
      </c>
      <c r="F85" t="str">
        <f t="shared" si="36"/>
        <v>kg</v>
      </c>
      <c r="G85">
        <f t="shared" si="50"/>
        <v>11</v>
      </c>
      <c r="H85">
        <f t="shared" si="51"/>
        <v>0</v>
      </c>
      <c r="I85" s="25">
        <f t="shared" si="37"/>
        <v>0</v>
      </c>
      <c r="J85" s="26">
        <f t="shared" si="38"/>
        <v>0</v>
      </c>
      <c r="K85" t="str">
        <f t="shared" si="45"/>
        <v>Abast 3</v>
      </c>
      <c r="L85" t="str">
        <f>TEXTOS!$H$2</f>
        <v>SI</v>
      </c>
      <c r="M85" t="str">
        <f>TEXTOS!$F$16</f>
        <v>RNP</v>
      </c>
      <c r="N85">
        <f t="shared" si="39"/>
        <v>1</v>
      </c>
    </row>
    <row r="86" spans="1:14" x14ac:dyDescent="0.35">
      <c r="A86">
        <v>85</v>
      </c>
      <c r="B86" t="str">
        <f>TEXTOS!$D$10</f>
        <v>Residus no perillosos</v>
      </c>
      <c r="C86" t="str">
        <f t="shared" si="47"/>
        <v>RNP Metalls no fèrrics</v>
      </c>
      <c r="D86" t="str">
        <f t="shared" si="48"/>
        <v>Vertedero no ferro</v>
      </c>
      <c r="E86" s="14">
        <f t="shared" si="49"/>
        <v>0</v>
      </c>
      <c r="F86" t="str">
        <f t="shared" si="36"/>
        <v>kg</v>
      </c>
      <c r="G86">
        <f t="shared" si="50"/>
        <v>11</v>
      </c>
      <c r="H86">
        <f t="shared" si="51"/>
        <v>0</v>
      </c>
      <c r="I86" s="25">
        <f t="shared" si="37"/>
        <v>1.5122958949999999E-2</v>
      </c>
      <c r="J86" s="26">
        <f t="shared" si="38"/>
        <v>0</v>
      </c>
      <c r="K86" t="str">
        <f t="shared" si="45"/>
        <v>Abast 3</v>
      </c>
      <c r="L86" t="str">
        <f>TEXTOS!$H$2</f>
        <v>SI</v>
      </c>
      <c r="M86" t="str">
        <f>TEXTOS!$F$16</f>
        <v>RNP</v>
      </c>
      <c r="N86">
        <f t="shared" si="39"/>
        <v>1</v>
      </c>
    </row>
    <row r="87" spans="1:14" x14ac:dyDescent="0.35">
      <c r="A87">
        <v>86</v>
      </c>
      <c r="B87" t="str">
        <f>TEXTOS!$D$10</f>
        <v>Residus no perillosos</v>
      </c>
      <c r="C87" t="str">
        <f t="shared" si="47"/>
        <v>RNP Pneumàtics</v>
      </c>
      <c r="D87" t="str">
        <f t="shared" si="48"/>
        <v>Recuperación</v>
      </c>
      <c r="E87" s="14">
        <f t="shared" si="49"/>
        <v>0</v>
      </c>
      <c r="F87" t="str">
        <f t="shared" si="36"/>
        <v>kg</v>
      </c>
      <c r="G87">
        <f t="shared" si="50"/>
        <v>11</v>
      </c>
      <c r="H87">
        <f t="shared" si="51"/>
        <v>0</v>
      </c>
      <c r="I87" s="25">
        <f t="shared" si="37"/>
        <v>0</v>
      </c>
      <c r="J87" s="26">
        <f t="shared" si="38"/>
        <v>0</v>
      </c>
      <c r="K87" t="str">
        <f t="shared" si="45"/>
        <v>Abast 3</v>
      </c>
      <c r="L87" t="str">
        <f>TEXTOS!$H$2</f>
        <v>SI</v>
      </c>
      <c r="M87" t="str">
        <f>TEXTOS!$F$16</f>
        <v>RNP</v>
      </c>
      <c r="N87">
        <f t="shared" si="39"/>
        <v>1</v>
      </c>
    </row>
    <row r="88" spans="1:14" x14ac:dyDescent="0.35">
      <c r="A88">
        <v>87</v>
      </c>
      <c r="B88" t="str">
        <f>TEXTOS!$D$10</f>
        <v>Residus no perillosos</v>
      </c>
      <c r="C88" t="str">
        <f t="shared" si="47"/>
        <v>RNP Plàstics</v>
      </c>
      <c r="D88" t="str">
        <f t="shared" si="48"/>
        <v>Vertedero plastico</v>
      </c>
      <c r="E88" s="14">
        <f t="shared" si="49"/>
        <v>0</v>
      </c>
      <c r="F88" t="str">
        <f t="shared" si="36"/>
        <v>kg</v>
      </c>
      <c r="G88">
        <f t="shared" si="50"/>
        <v>11</v>
      </c>
      <c r="H88">
        <f t="shared" si="51"/>
        <v>0</v>
      </c>
      <c r="I88" s="25">
        <f t="shared" si="37"/>
        <v>9.8871542790000003E-2</v>
      </c>
      <c r="J88" s="26">
        <f t="shared" si="38"/>
        <v>0</v>
      </c>
      <c r="K88" t="str">
        <f t="shared" si="45"/>
        <v>Abast 3</v>
      </c>
      <c r="L88" t="str">
        <f>TEXTOS!$H$2</f>
        <v>SI</v>
      </c>
      <c r="M88" t="str">
        <f>TEXTOS!$F$16</f>
        <v>RNP</v>
      </c>
      <c r="N88">
        <f t="shared" si="39"/>
        <v>1</v>
      </c>
    </row>
    <row r="89" spans="1:14" x14ac:dyDescent="0.35">
      <c r="A89">
        <v>88</v>
      </c>
      <c r="B89" t="str">
        <f>TEXTOS!$D$10</f>
        <v>Residus no perillosos</v>
      </c>
      <c r="C89" t="str">
        <f t="shared" si="47"/>
        <v>RNP Vidre</v>
      </c>
      <c r="D89" t="str">
        <f t="shared" si="48"/>
        <v>Vertedero vidrio</v>
      </c>
      <c r="E89" s="14">
        <f t="shared" si="49"/>
        <v>0</v>
      </c>
      <c r="F89" t="str">
        <f t="shared" si="36"/>
        <v>kg</v>
      </c>
      <c r="G89">
        <f t="shared" si="50"/>
        <v>11</v>
      </c>
      <c r="H89">
        <f t="shared" si="51"/>
        <v>0</v>
      </c>
      <c r="I89" s="25">
        <f t="shared" si="37"/>
        <v>4.251800977E-3</v>
      </c>
      <c r="J89" s="26">
        <f t="shared" si="38"/>
        <v>0</v>
      </c>
      <c r="K89" t="str">
        <f t="shared" si="45"/>
        <v>Abast 3</v>
      </c>
      <c r="L89" t="str">
        <f>TEXTOS!$H$2</f>
        <v>SI</v>
      </c>
      <c r="M89" t="str">
        <f>TEXTOS!$F$16</f>
        <v>RNP</v>
      </c>
      <c r="N89">
        <f t="shared" si="39"/>
        <v>1</v>
      </c>
    </row>
    <row r="90" spans="1:14" x14ac:dyDescent="0.35">
      <c r="A90">
        <v>89</v>
      </c>
      <c r="B90" t="str">
        <f>TEXTOS!$D$10</f>
        <v>Residus no perillosos</v>
      </c>
      <c r="C90" t="str">
        <f t="shared" si="47"/>
        <v>RNP Banals (Fusta, cautxús i textil)</v>
      </c>
      <c r="D90" t="str">
        <f t="shared" si="48"/>
        <v>Vertedero madera</v>
      </c>
      <c r="E90" s="14">
        <f t="shared" si="49"/>
        <v>0</v>
      </c>
      <c r="F90" t="str">
        <f t="shared" si="36"/>
        <v>kg</v>
      </c>
      <c r="G90">
        <f t="shared" si="50"/>
        <v>11</v>
      </c>
      <c r="H90">
        <f t="shared" si="51"/>
        <v>0</v>
      </c>
      <c r="I90" s="25">
        <f t="shared" si="37"/>
        <v>7.2291504290000003E-2</v>
      </c>
      <c r="J90" s="26">
        <f t="shared" si="38"/>
        <v>0</v>
      </c>
      <c r="K90" t="str">
        <f t="shared" si="45"/>
        <v>Abast 3</v>
      </c>
      <c r="L90" t="str">
        <f>TEXTOS!$H$2</f>
        <v>SI</v>
      </c>
      <c r="M90" t="str">
        <f>TEXTOS!$F$16</f>
        <v>RNP</v>
      </c>
      <c r="N90">
        <f t="shared" si="39"/>
        <v>1</v>
      </c>
    </row>
    <row r="91" spans="1:14" x14ac:dyDescent="0.35">
      <c r="A91">
        <v>90</v>
      </c>
      <c r="B91" t="str">
        <f>TEXTOS!$D$10</f>
        <v>Residus no perillosos</v>
      </c>
      <c r="C91" t="str">
        <f t="shared" si="47"/>
        <v>RNP Residus d'oficina (paper, etc.)</v>
      </c>
      <c r="D91" t="str">
        <f t="shared" si="48"/>
        <v>Vertedero papel</v>
      </c>
      <c r="E91" s="14">
        <f t="shared" si="49"/>
        <v>0</v>
      </c>
      <c r="F91" t="str">
        <f t="shared" si="36"/>
        <v>kg</v>
      </c>
      <c r="G91">
        <f t="shared" si="50"/>
        <v>11</v>
      </c>
      <c r="H91">
        <f t="shared" si="51"/>
        <v>0</v>
      </c>
      <c r="I91" s="25">
        <f t="shared" si="37"/>
        <v>1.5099326209999999</v>
      </c>
      <c r="J91" s="26">
        <f t="shared" si="38"/>
        <v>0</v>
      </c>
      <c r="K91" t="str">
        <f t="shared" si="45"/>
        <v>Abast 3</v>
      </c>
      <c r="L91" t="str">
        <f>TEXTOS!$H$3</f>
        <v>NO</v>
      </c>
      <c r="M91" t="str">
        <f>TEXTOS!$F$16</f>
        <v>RNP</v>
      </c>
      <c r="N91">
        <f t="shared" si="39"/>
        <v>1</v>
      </c>
    </row>
    <row r="92" spans="1:14" x14ac:dyDescent="0.35">
      <c r="A92">
        <v>91</v>
      </c>
      <c r="B92" t="str">
        <f>TEXTOS!$D$10</f>
        <v>Residus no perillosos</v>
      </c>
      <c r="C92" t="str">
        <f t="shared" si="47"/>
        <v>RNP RNP1</v>
      </c>
      <c r="D92" t="str">
        <f t="shared" si="48"/>
        <v>Recuperación</v>
      </c>
      <c r="E92" s="14">
        <f t="shared" si="49"/>
        <v>0</v>
      </c>
      <c r="F92" t="str">
        <f t="shared" si="36"/>
        <v>kg</v>
      </c>
      <c r="G92">
        <f t="shared" si="50"/>
        <v>11</v>
      </c>
      <c r="H92">
        <f t="shared" si="51"/>
        <v>0</v>
      </c>
      <c r="I92" s="25">
        <f t="shared" si="37"/>
        <v>0</v>
      </c>
      <c r="J92" s="26">
        <f t="shared" si="38"/>
        <v>0</v>
      </c>
      <c r="K92" t="str">
        <f t="shared" si="45"/>
        <v>Abast 3</v>
      </c>
      <c r="L92" t="str">
        <f>TEXTOS!$H$2</f>
        <v>SI</v>
      </c>
      <c r="M92" t="str">
        <f>TEXTOS!$F$16</f>
        <v>RNP</v>
      </c>
      <c r="N92">
        <f t="shared" si="39"/>
        <v>1</v>
      </c>
    </row>
    <row r="93" spans="1:14" x14ac:dyDescent="0.35">
      <c r="A93">
        <v>92</v>
      </c>
      <c r="B93" t="str">
        <f>TEXTOS!$D$10</f>
        <v>Residus no perillosos</v>
      </c>
      <c r="C93" t="str">
        <f t="shared" si="47"/>
        <v>RNP 0</v>
      </c>
      <c r="D93" t="str">
        <f t="shared" si="48"/>
        <v>Vertedero P</v>
      </c>
      <c r="E93" s="14">
        <f t="shared" si="49"/>
        <v>0</v>
      </c>
      <c r="F93" t="str">
        <f t="shared" si="36"/>
        <v>kg</v>
      </c>
      <c r="G93">
        <f t="shared" si="50"/>
        <v>11</v>
      </c>
      <c r="H93">
        <f t="shared" si="51"/>
        <v>0</v>
      </c>
      <c r="I93" s="25">
        <f t="shared" si="37"/>
        <v>0.21028020459999999</v>
      </c>
      <c r="J93" s="26">
        <f t="shared" si="38"/>
        <v>0</v>
      </c>
      <c r="K93" t="str">
        <f t="shared" si="45"/>
        <v>Abast 3</v>
      </c>
      <c r="L93" t="str">
        <f>TEXTOS!$H$2</f>
        <v>SI</v>
      </c>
      <c r="M93" t="str">
        <f>TEXTOS!$F$16</f>
        <v>RNP</v>
      </c>
      <c r="N93">
        <f t="shared" si="39"/>
        <v>1</v>
      </c>
    </row>
    <row r="94" spans="1:14" x14ac:dyDescent="0.35">
      <c r="A94">
        <v>93</v>
      </c>
      <c r="B94" t="str">
        <f>TEXTOS!$D$10</f>
        <v>Residus no perillosos</v>
      </c>
      <c r="C94" t="str">
        <f t="shared" si="47"/>
        <v>RNP RNP3</v>
      </c>
      <c r="D94" t="str">
        <f t="shared" si="48"/>
        <v>Recuperación</v>
      </c>
      <c r="E94" s="14">
        <f t="shared" si="49"/>
        <v>0</v>
      </c>
      <c r="F94" t="str">
        <f t="shared" si="36"/>
        <v>kg</v>
      </c>
      <c r="G94">
        <f t="shared" si="50"/>
        <v>11</v>
      </c>
      <c r="H94">
        <f t="shared" si="51"/>
        <v>0</v>
      </c>
      <c r="I94" s="25">
        <f t="shared" si="37"/>
        <v>0</v>
      </c>
      <c r="J94" s="26">
        <f t="shared" si="38"/>
        <v>0</v>
      </c>
      <c r="K94" t="str">
        <f t="shared" si="45"/>
        <v>Abast 3</v>
      </c>
      <c r="L94" t="str">
        <f>TEXTOS!$H$2</f>
        <v>SI</v>
      </c>
      <c r="M94" t="str">
        <f>TEXTOS!$F$16</f>
        <v>RNP</v>
      </c>
      <c r="N94">
        <f t="shared" si="39"/>
        <v>1</v>
      </c>
    </row>
    <row r="95" spans="1:14" x14ac:dyDescent="0.35">
      <c r="A95">
        <v>94</v>
      </c>
      <c r="B95" t="str">
        <f>TEXTOS!$D$10</f>
        <v>Residus no perillosos</v>
      </c>
      <c r="C95" t="str">
        <f t="shared" si="47"/>
        <v>RNP RNP4</v>
      </c>
      <c r="D95" t="str">
        <f t="shared" si="48"/>
        <v>Vertedero NP</v>
      </c>
      <c r="E95" s="14">
        <f t="shared" si="49"/>
        <v>0</v>
      </c>
      <c r="F95" t="str">
        <f t="shared" si="36"/>
        <v>kg</v>
      </c>
      <c r="G95">
        <f t="shared" si="50"/>
        <v>11</v>
      </c>
      <c r="H95">
        <f t="shared" si="51"/>
        <v>0</v>
      </c>
      <c r="I95" s="25">
        <f t="shared" si="37"/>
        <v>4.251800977E-3</v>
      </c>
      <c r="J95" s="26">
        <f t="shared" si="38"/>
        <v>0</v>
      </c>
      <c r="K95" t="str">
        <f t="shared" si="45"/>
        <v>Abast 3</v>
      </c>
      <c r="L95" t="str">
        <f>TEXTOS!$H$2</f>
        <v>SI</v>
      </c>
      <c r="M95" t="str">
        <f>TEXTOS!$F$16</f>
        <v>RNP</v>
      </c>
      <c r="N95">
        <f t="shared" si="39"/>
        <v>1</v>
      </c>
    </row>
    <row r="96" spans="1:14" x14ac:dyDescent="0.35">
      <c r="A96">
        <v>95</v>
      </c>
      <c r="B96" t="str">
        <f>TEXTOS!$D$11</f>
        <v>Aigües residuals</v>
      </c>
      <c r="C96" t="str">
        <f>C398</f>
        <v>Abocament d'aigües residuals</v>
      </c>
      <c r="D96" t="str">
        <f>D398</f>
        <v>Gestión aguas residuales</v>
      </c>
      <c r="E96" s="14">
        <f>E398</f>
        <v>0</v>
      </c>
      <c r="F96" t="str">
        <f t="shared" si="36"/>
        <v>l</v>
      </c>
      <c r="G96">
        <f>F398</f>
        <v>11</v>
      </c>
      <c r="H96">
        <f>G398</f>
        <v>0</v>
      </c>
      <c r="I96" s="25">
        <f t="shared" si="37"/>
        <v>4.902185398E-4</v>
      </c>
      <c r="J96" s="26">
        <f t="shared" si="38"/>
        <v>0</v>
      </c>
      <c r="K96" t="str">
        <f t="shared" si="45"/>
        <v>Abast 3</v>
      </c>
      <c r="L96" t="str">
        <f>TEXTOS!$H$2</f>
        <v>SI</v>
      </c>
      <c r="M96" t="str">
        <f>TEXTOS!$F$17</f>
        <v>AGR</v>
      </c>
      <c r="N96">
        <f t="shared" si="39"/>
        <v>1</v>
      </c>
    </row>
    <row r="97" spans="1:14" x14ac:dyDescent="0.35">
      <c r="A97">
        <v>96</v>
      </c>
      <c r="B97" t="str">
        <f>TEXTOS!$D$12</f>
        <v>Transport de vehicles</v>
      </c>
      <c r="C97" t="str">
        <f t="shared" ref="C97:E99" si="52">I404</f>
        <v>Transport de vehicles VFU per mitjans aliens</v>
      </c>
      <c r="D97" t="str">
        <f t="shared" si="52"/>
        <v>Transport de vehicles</v>
      </c>
      <c r="E97">
        <f t="shared" si="52"/>
        <v>0</v>
      </c>
      <c r="F97" t="str">
        <f t="shared" si="36"/>
        <v>tkm</v>
      </c>
      <c r="G97">
        <f t="shared" ref="G97:H99" si="53">L404</f>
        <v>12</v>
      </c>
      <c r="H97">
        <f t="shared" si="53"/>
        <v>0</v>
      </c>
      <c r="I97" s="25">
        <f t="shared" si="37"/>
        <v>0.50650310759999995</v>
      </c>
      <c r="J97" s="26">
        <f t="shared" si="38"/>
        <v>0</v>
      </c>
      <c r="K97" t="str">
        <f t="shared" si="45"/>
        <v>Abast 3</v>
      </c>
      <c r="L97" t="str">
        <f>TEXTOS!$H$2</f>
        <v>SI</v>
      </c>
      <c r="M97" t="str">
        <f>TEXTOS!$F$18</f>
        <v>TVE</v>
      </c>
      <c r="N97">
        <f t="shared" si="39"/>
        <v>1</v>
      </c>
    </row>
    <row r="98" spans="1:14" x14ac:dyDescent="0.35">
      <c r="A98">
        <v>97</v>
      </c>
      <c r="B98" t="str">
        <f>TEXTOS!$D$12</f>
        <v>Transport de vehicles</v>
      </c>
      <c r="C98" t="str">
        <f t="shared" si="52"/>
        <v>Transport de vehicles VFUI per mitjans aliens</v>
      </c>
      <c r="D98" t="str">
        <f t="shared" si="52"/>
        <v>Transport de vehicles</v>
      </c>
      <c r="E98">
        <f t="shared" si="52"/>
        <v>0</v>
      </c>
      <c r="F98" t="str">
        <f t="shared" ref="F98:F129" si="54">IFERROR(VLOOKUP(D98,T_FE,3,0),"-")</f>
        <v>tkm</v>
      </c>
      <c r="G98">
        <f t="shared" si="53"/>
        <v>12</v>
      </c>
      <c r="H98">
        <f t="shared" si="53"/>
        <v>0</v>
      </c>
      <c r="I98" s="25">
        <f t="shared" ref="I98:I129" si="55">IFERROR(VLOOKUP(D98,T_FE,2,0),0)</f>
        <v>0.50650310759999995</v>
      </c>
      <c r="J98" s="26">
        <f t="shared" ref="J98:J129" si="56">E98*I98</f>
        <v>0</v>
      </c>
      <c r="K98" t="str">
        <f t="shared" si="45"/>
        <v>Abast 3</v>
      </c>
      <c r="L98" t="str">
        <f>TEXTOS!$H$2</f>
        <v>SI</v>
      </c>
      <c r="M98" t="str">
        <f>TEXTOS!$F$18</f>
        <v>TVE</v>
      </c>
      <c r="N98">
        <f t="shared" si="39"/>
        <v>1</v>
      </c>
    </row>
    <row r="99" spans="1:14" x14ac:dyDescent="0.35">
      <c r="A99">
        <v>98</v>
      </c>
      <c r="B99" t="str">
        <f>TEXTOS!$D$12</f>
        <v>Transport de vehicles</v>
      </c>
      <c r="C99" t="str">
        <f t="shared" si="52"/>
        <v>Transport de vehicles MFU per mitjans aliens</v>
      </c>
      <c r="D99" t="str">
        <f t="shared" si="52"/>
        <v>Transport de vehicles</v>
      </c>
      <c r="E99">
        <f t="shared" si="52"/>
        <v>0</v>
      </c>
      <c r="F99" t="str">
        <f t="shared" si="54"/>
        <v>tkm</v>
      </c>
      <c r="G99">
        <f t="shared" si="53"/>
        <v>12</v>
      </c>
      <c r="H99">
        <f t="shared" si="53"/>
        <v>0</v>
      </c>
      <c r="I99" s="25">
        <f t="shared" si="55"/>
        <v>0.50650310759999995</v>
      </c>
      <c r="J99" s="26">
        <f t="shared" si="56"/>
        <v>0</v>
      </c>
      <c r="K99" t="str">
        <f t="shared" si="45"/>
        <v>Abast 3</v>
      </c>
      <c r="L99" t="str">
        <f>TEXTOS!$H$2</f>
        <v>SI</v>
      </c>
      <c r="M99" t="str">
        <f>TEXTOS!$F$18</f>
        <v>TVE</v>
      </c>
      <c r="N99">
        <f t="shared" si="39"/>
        <v>1</v>
      </c>
    </row>
    <row r="100" spans="1:14" x14ac:dyDescent="0.35">
      <c r="A100">
        <v>99</v>
      </c>
      <c r="B100" t="str">
        <f>TEXTOS!$D$13</f>
        <v>Transport de consumibles i materials auxiliars</v>
      </c>
      <c r="C100" t="str">
        <f t="shared" ref="C100:C102" si="57">Q411</f>
        <v>Transport de consumibles i materials auxiliars Paper desde 0</v>
      </c>
      <c r="D100" t="str">
        <f t="shared" ref="D100:D102" si="58">R411</f>
        <v>Transport de consumibles i materials auxiliars</v>
      </c>
      <c r="E100">
        <f t="shared" ref="E100:E102" si="59">S411</f>
        <v>0</v>
      </c>
      <c r="F100" t="str">
        <f t="shared" si="54"/>
        <v>tkm</v>
      </c>
      <c r="G100">
        <f t="shared" ref="G100:G111" si="60">T411</f>
        <v>12</v>
      </c>
      <c r="H100">
        <f t="shared" ref="H100:H111" si="61">U411</f>
        <v>0</v>
      </c>
      <c r="I100" s="25">
        <f t="shared" si="55"/>
        <v>0.50650310759999995</v>
      </c>
      <c r="J100" s="26">
        <f t="shared" si="56"/>
        <v>0</v>
      </c>
      <c r="K100" t="str">
        <f t="shared" si="45"/>
        <v>Abast 3</v>
      </c>
      <c r="L100" t="str">
        <f>TEXTOS!$H$3</f>
        <v>NO</v>
      </c>
      <c r="M100" t="str">
        <f>TEXTOS!$F$19</f>
        <v>TMA</v>
      </c>
      <c r="N100">
        <f t="shared" si="39"/>
        <v>1</v>
      </c>
    </row>
    <row r="101" spans="1:14" x14ac:dyDescent="0.35">
      <c r="A101">
        <v>100</v>
      </c>
      <c r="B101" t="str">
        <f>TEXTOS!$D$13</f>
        <v>Transport de consumibles i materials auxiliars</v>
      </c>
      <c r="C101" t="str">
        <f t="shared" si="57"/>
        <v>Transport de consumibles i materials auxiliars Cartutxos de tinta o tòner desde 0</v>
      </c>
      <c r="D101" t="str">
        <f t="shared" si="58"/>
        <v>Transport de consumibles i materials auxiliars</v>
      </c>
      <c r="E101">
        <f t="shared" si="59"/>
        <v>0</v>
      </c>
      <c r="F101" t="str">
        <f t="shared" si="54"/>
        <v>tkm</v>
      </c>
      <c r="G101">
        <f t="shared" si="60"/>
        <v>12</v>
      </c>
      <c r="H101">
        <f t="shared" si="61"/>
        <v>0</v>
      </c>
      <c r="I101" s="25">
        <f t="shared" si="55"/>
        <v>0.50650310759999995</v>
      </c>
      <c r="J101" s="26">
        <f t="shared" si="56"/>
        <v>0</v>
      </c>
      <c r="K101" t="str">
        <f t="shared" si="45"/>
        <v>Abast 3</v>
      </c>
      <c r="L101" t="str">
        <f>TEXTOS!$H$3</f>
        <v>NO</v>
      </c>
      <c r="M101" t="str">
        <f>TEXTOS!$F$19</f>
        <v>TMA</v>
      </c>
      <c r="N101">
        <f t="shared" si="39"/>
        <v>1</v>
      </c>
    </row>
    <row r="102" spans="1:14" x14ac:dyDescent="0.35">
      <c r="A102">
        <v>101</v>
      </c>
      <c r="B102" t="str">
        <f>TEXTOS!$D$13</f>
        <v>Transport de consumibles i materials auxiliars</v>
      </c>
      <c r="C102" t="str">
        <f t="shared" si="57"/>
        <v>Transport de consumibles i materials auxiliars Oli (per a màquines) desde 0</v>
      </c>
      <c r="D102" t="str">
        <f t="shared" si="58"/>
        <v>Transport de consumibles i materials auxiliars</v>
      </c>
      <c r="E102">
        <f t="shared" si="59"/>
        <v>0</v>
      </c>
      <c r="F102" t="str">
        <f t="shared" si="54"/>
        <v>tkm</v>
      </c>
      <c r="G102">
        <f t="shared" si="60"/>
        <v>12</v>
      </c>
      <c r="H102">
        <f t="shared" si="61"/>
        <v>0</v>
      </c>
      <c r="I102" s="25">
        <f t="shared" si="55"/>
        <v>0.50650310759999995</v>
      </c>
      <c r="J102" s="26">
        <f t="shared" si="56"/>
        <v>0</v>
      </c>
      <c r="K102" t="str">
        <f t="shared" si="45"/>
        <v>Abast 3</v>
      </c>
      <c r="L102" t="str">
        <f>TEXTOS!$H$3</f>
        <v>NO</v>
      </c>
      <c r="M102" t="str">
        <f>TEXTOS!$F$19</f>
        <v>TMA</v>
      </c>
      <c r="N102">
        <f t="shared" si="39"/>
        <v>1</v>
      </c>
    </row>
    <row r="103" spans="1:14" x14ac:dyDescent="0.35">
      <c r="A103">
        <v>102</v>
      </c>
      <c r="B103" t="str">
        <f>TEXTOS!$D$13</f>
        <v>Transport de consumibles i materials auxiliars</v>
      </c>
      <c r="C103" t="str">
        <f t="shared" ref="C103:C104" si="62">Q414</f>
        <v>Transport de consumibles i materials auxiliars Oxigen (per a oxitall) desde 0</v>
      </c>
      <c r="D103" t="str">
        <f t="shared" ref="D103:D104" si="63">R414</f>
        <v>Transport de consumibles i materials auxiliars</v>
      </c>
      <c r="E103">
        <f t="shared" ref="E103:E104" si="64">S414</f>
        <v>0</v>
      </c>
      <c r="F103" t="str">
        <f t="shared" si="54"/>
        <v>tkm</v>
      </c>
      <c r="G103">
        <f t="shared" si="60"/>
        <v>12</v>
      </c>
      <c r="H103">
        <f t="shared" si="61"/>
        <v>0</v>
      </c>
      <c r="I103" s="25">
        <f t="shared" si="55"/>
        <v>0.50650310759999995</v>
      </c>
      <c r="J103" s="26">
        <f t="shared" si="56"/>
        <v>0</v>
      </c>
      <c r="K103" t="str">
        <f t="shared" ref="K103:K104" si="65">VLOOKUP(G103,T_CATEG_GEI_ALC,3,0)</f>
        <v>Abast 3</v>
      </c>
      <c r="L103" t="str">
        <f>TEXTOS!$H$2</f>
        <v>SI</v>
      </c>
      <c r="M103" t="str">
        <f>TEXTOS!$F$19</f>
        <v>TMA</v>
      </c>
      <c r="N103">
        <f t="shared" si="39"/>
        <v>1</v>
      </c>
    </row>
    <row r="104" spans="1:14" x14ac:dyDescent="0.35">
      <c r="A104">
        <v>103</v>
      </c>
      <c r="B104" t="str">
        <f>TEXTOS!$D$13</f>
        <v>Transport de consumibles i materials auxiliars</v>
      </c>
      <c r="C104" t="str">
        <f t="shared" si="62"/>
        <v>Transport de consumibles i materials auxiliars Acetilè (per a oxitall) desde 0</v>
      </c>
      <c r="D104" t="str">
        <f t="shared" si="63"/>
        <v>Transport de consumibles i materials auxiliars</v>
      </c>
      <c r="E104">
        <f t="shared" si="64"/>
        <v>0</v>
      </c>
      <c r="F104" t="str">
        <f t="shared" si="54"/>
        <v>tkm</v>
      </c>
      <c r="G104">
        <f t="shared" si="60"/>
        <v>12</v>
      </c>
      <c r="H104">
        <f t="shared" si="61"/>
        <v>0</v>
      </c>
      <c r="I104" s="25">
        <f t="shared" si="55"/>
        <v>0.50650310759999995</v>
      </c>
      <c r="J104" s="26">
        <f t="shared" si="56"/>
        <v>0</v>
      </c>
      <c r="K104" t="str">
        <f t="shared" si="65"/>
        <v>Abast 3</v>
      </c>
      <c r="L104" t="str">
        <f>TEXTOS!$H$2</f>
        <v>SI</v>
      </c>
      <c r="M104" t="str">
        <f>TEXTOS!$F$19</f>
        <v>TMA</v>
      </c>
      <c r="N104">
        <f t="shared" si="39"/>
        <v>1</v>
      </c>
    </row>
    <row r="105" spans="1:14" x14ac:dyDescent="0.35">
      <c r="A105">
        <v>104</v>
      </c>
      <c r="B105" t="str">
        <f>TEXTOS!$D$13</f>
        <v>Transport de consumibles i materials auxiliars</v>
      </c>
      <c r="C105" t="str">
        <f t="shared" ref="C105:E111" si="66">Q416</f>
        <v>Transport de consumibles i materials auxiliars Dissolvents desde 0</v>
      </c>
      <c r="D105" t="str">
        <f t="shared" si="66"/>
        <v>Transport de consumibles i materials auxiliars</v>
      </c>
      <c r="E105">
        <f t="shared" si="66"/>
        <v>0</v>
      </c>
      <c r="F105" t="str">
        <f t="shared" si="54"/>
        <v>tkm</v>
      </c>
      <c r="G105">
        <f t="shared" si="60"/>
        <v>12</v>
      </c>
      <c r="H105">
        <f t="shared" si="61"/>
        <v>0</v>
      </c>
      <c r="I105" s="25">
        <f t="shared" si="55"/>
        <v>0.50650310759999995</v>
      </c>
      <c r="J105" s="26">
        <f t="shared" si="56"/>
        <v>0</v>
      </c>
      <c r="K105" t="str">
        <f t="shared" si="45"/>
        <v>Abast 3</v>
      </c>
      <c r="L105" t="str">
        <f>TEXTOS!$H$2</f>
        <v>SI</v>
      </c>
      <c r="M105" t="str">
        <f>TEXTOS!$F$19</f>
        <v>TMA</v>
      </c>
      <c r="N105">
        <f t="shared" si="39"/>
        <v>1</v>
      </c>
    </row>
    <row r="106" spans="1:14" x14ac:dyDescent="0.35">
      <c r="A106">
        <v>105</v>
      </c>
      <c r="B106" t="str">
        <f>TEXTOS!$D$13</f>
        <v>Transport de consumibles i materials auxiliars</v>
      </c>
      <c r="C106" t="str">
        <f t="shared" si="66"/>
        <v>Transport de consumibles i materials auxiliars Draps desde 0</v>
      </c>
      <c r="D106" t="str">
        <f t="shared" si="66"/>
        <v>Transport de consumibles i materials auxiliars</v>
      </c>
      <c r="E106">
        <f t="shared" si="66"/>
        <v>0</v>
      </c>
      <c r="F106" t="str">
        <f t="shared" si="54"/>
        <v>tkm</v>
      </c>
      <c r="G106">
        <f t="shared" si="60"/>
        <v>12</v>
      </c>
      <c r="H106">
        <f t="shared" si="61"/>
        <v>0</v>
      </c>
      <c r="I106" s="25">
        <f t="shared" si="55"/>
        <v>0.50650310759999995</v>
      </c>
      <c r="J106" s="26">
        <f t="shared" si="56"/>
        <v>0</v>
      </c>
      <c r="K106" t="str">
        <f t="shared" si="45"/>
        <v>Abast 3</v>
      </c>
      <c r="L106" t="str">
        <f>TEXTOS!$H$2</f>
        <v>SI</v>
      </c>
      <c r="M106" t="str">
        <f>TEXTOS!$F$19</f>
        <v>TMA</v>
      </c>
      <c r="N106">
        <f t="shared" si="39"/>
        <v>1</v>
      </c>
    </row>
    <row r="107" spans="1:14" x14ac:dyDescent="0.35">
      <c r="A107">
        <v>106</v>
      </c>
      <c r="B107" t="str">
        <f>TEXTOS!$D$13</f>
        <v>Transport de consumibles i materials auxiliars</v>
      </c>
      <c r="C107" t="str">
        <f t="shared" si="66"/>
        <v>Transport de consumibles i materials auxiliars Sepiolita desde 0</v>
      </c>
      <c r="D107" t="str">
        <f t="shared" si="66"/>
        <v>Transport de consumibles i materials auxiliars</v>
      </c>
      <c r="E107">
        <f t="shared" si="66"/>
        <v>0</v>
      </c>
      <c r="F107" t="str">
        <f t="shared" si="54"/>
        <v>tkm</v>
      </c>
      <c r="G107">
        <f t="shared" si="60"/>
        <v>12</v>
      </c>
      <c r="H107">
        <f t="shared" si="61"/>
        <v>0</v>
      </c>
      <c r="I107" s="25">
        <f t="shared" si="55"/>
        <v>0.50650310759999995</v>
      </c>
      <c r="J107" s="26">
        <f t="shared" si="56"/>
        <v>0</v>
      </c>
      <c r="K107" t="str">
        <f t="shared" si="45"/>
        <v>Abast 3</v>
      </c>
      <c r="L107" t="str">
        <f>TEXTOS!$H$2</f>
        <v>SI</v>
      </c>
      <c r="M107" t="str">
        <f>TEXTOS!$F$19</f>
        <v>TMA</v>
      </c>
      <c r="N107">
        <f t="shared" si="39"/>
        <v>1</v>
      </c>
    </row>
    <row r="108" spans="1:14" x14ac:dyDescent="0.35">
      <c r="A108">
        <v>107</v>
      </c>
      <c r="B108" t="str">
        <f>TEXTOS!$D$13</f>
        <v>Transport de consumibles i materials auxiliars</v>
      </c>
      <c r="C108" t="str">
        <f t="shared" si="66"/>
        <v>Transport de consumibles i materials auxiliars Consumible 0 desde 0</v>
      </c>
      <c r="D108" t="str">
        <f t="shared" si="66"/>
        <v>Transport de consumibles i materials auxiliars</v>
      </c>
      <c r="E108">
        <f t="shared" si="66"/>
        <v>0</v>
      </c>
      <c r="F108" t="str">
        <f t="shared" si="54"/>
        <v>tkm</v>
      </c>
      <c r="G108">
        <f t="shared" si="60"/>
        <v>12</v>
      </c>
      <c r="H108">
        <f t="shared" si="61"/>
        <v>0</v>
      </c>
      <c r="I108" s="25">
        <f t="shared" si="55"/>
        <v>0.50650310759999995</v>
      </c>
      <c r="J108" s="26">
        <f t="shared" si="56"/>
        <v>0</v>
      </c>
      <c r="K108" t="str">
        <f t="shared" si="45"/>
        <v>Abast 3</v>
      </c>
      <c r="L108" t="str">
        <f>TEXTOS!$H$2</f>
        <v>SI</v>
      </c>
      <c r="M108" t="str">
        <f>TEXTOS!$F$19</f>
        <v>TMA</v>
      </c>
      <c r="N108">
        <f t="shared" si="39"/>
        <v>1</v>
      </c>
    </row>
    <row r="109" spans="1:14" x14ac:dyDescent="0.35">
      <c r="A109">
        <v>108</v>
      </c>
      <c r="B109" t="str">
        <f>TEXTOS!$D$13</f>
        <v>Transport de consumibles i materials auxiliars</v>
      </c>
      <c r="C109" t="str">
        <f t="shared" si="66"/>
        <v>Transport de consumibles i materials auxiliars Consumible 0 desde 0</v>
      </c>
      <c r="D109" t="str">
        <f t="shared" si="66"/>
        <v>Transport de consumibles i materials auxiliars</v>
      </c>
      <c r="E109">
        <f t="shared" si="66"/>
        <v>0</v>
      </c>
      <c r="F109" t="str">
        <f t="shared" si="54"/>
        <v>tkm</v>
      </c>
      <c r="G109">
        <f t="shared" si="60"/>
        <v>12</v>
      </c>
      <c r="H109">
        <f t="shared" si="61"/>
        <v>0</v>
      </c>
      <c r="I109" s="25">
        <f t="shared" si="55"/>
        <v>0.50650310759999995</v>
      </c>
      <c r="J109" s="26">
        <f t="shared" si="56"/>
        <v>0</v>
      </c>
      <c r="K109" t="str">
        <f t="shared" ref="K109:K144" si="67">VLOOKUP(G109,T_CATEG_GEI_ALC,3,0)</f>
        <v>Abast 3</v>
      </c>
      <c r="L109" t="str">
        <f>TEXTOS!$H$2</f>
        <v>SI</v>
      </c>
      <c r="M109" t="str">
        <f>TEXTOS!$F$19</f>
        <v>TMA</v>
      </c>
      <c r="N109">
        <f t="shared" si="39"/>
        <v>1</v>
      </c>
    </row>
    <row r="110" spans="1:14" x14ac:dyDescent="0.35">
      <c r="A110">
        <v>109</v>
      </c>
      <c r="B110" t="str">
        <f>TEXTOS!$D$13</f>
        <v>Transport de consumibles i materials auxiliars</v>
      </c>
      <c r="C110" t="str">
        <f t="shared" si="66"/>
        <v>Transport de consumibles i materials auxiliars Consumible 0 desde 0</v>
      </c>
      <c r="D110" t="str">
        <f t="shared" si="66"/>
        <v>Transport de consumibles i materials auxiliars</v>
      </c>
      <c r="E110">
        <f t="shared" si="66"/>
        <v>0</v>
      </c>
      <c r="F110" t="str">
        <f t="shared" si="54"/>
        <v>tkm</v>
      </c>
      <c r="G110">
        <f t="shared" si="60"/>
        <v>12</v>
      </c>
      <c r="H110">
        <f t="shared" si="61"/>
        <v>0</v>
      </c>
      <c r="I110" s="25">
        <f t="shared" si="55"/>
        <v>0.50650310759999995</v>
      </c>
      <c r="J110" s="26">
        <f t="shared" si="56"/>
        <v>0</v>
      </c>
      <c r="K110" t="str">
        <f t="shared" si="67"/>
        <v>Abast 3</v>
      </c>
      <c r="L110" t="str">
        <f>TEXTOS!$H$2</f>
        <v>SI</v>
      </c>
      <c r="M110" t="str">
        <f>TEXTOS!$F$19</f>
        <v>TMA</v>
      </c>
      <c r="N110">
        <f t="shared" si="39"/>
        <v>1</v>
      </c>
    </row>
    <row r="111" spans="1:14" x14ac:dyDescent="0.35">
      <c r="A111">
        <v>110</v>
      </c>
      <c r="B111" t="str">
        <f>TEXTOS!$D$13</f>
        <v>Transport de consumibles i materials auxiliars</v>
      </c>
      <c r="C111" t="str">
        <f t="shared" si="66"/>
        <v>Transport de consumibles i materials auxiliars Consumible 0 desde 0</v>
      </c>
      <c r="D111" t="str">
        <f t="shared" si="66"/>
        <v>Transport de consumibles i materials auxiliars</v>
      </c>
      <c r="E111">
        <f t="shared" si="66"/>
        <v>0</v>
      </c>
      <c r="F111" t="str">
        <f t="shared" si="54"/>
        <v>tkm</v>
      </c>
      <c r="G111">
        <f t="shared" si="60"/>
        <v>12</v>
      </c>
      <c r="H111">
        <f t="shared" si="61"/>
        <v>0</v>
      </c>
      <c r="I111" s="25">
        <f t="shared" si="55"/>
        <v>0.50650310759999995</v>
      </c>
      <c r="J111" s="26">
        <f t="shared" si="56"/>
        <v>0</v>
      </c>
      <c r="K111" t="str">
        <f t="shared" si="67"/>
        <v>Abast 3</v>
      </c>
      <c r="L111" t="str">
        <f>TEXTOS!$H$2</f>
        <v>SI</v>
      </c>
      <c r="M111" t="str">
        <f>TEXTOS!$F$19</f>
        <v>TMA</v>
      </c>
      <c r="N111">
        <f t="shared" si="39"/>
        <v>1</v>
      </c>
    </row>
    <row r="112" spans="1:14" x14ac:dyDescent="0.35">
      <c r="A112">
        <v>111</v>
      </c>
      <c r="B112" t="str">
        <f>TEXTOS!$D$14</f>
        <v>Transport d'energia</v>
      </c>
      <c r="C112" t="str">
        <f t="shared" ref="C112:C131" si="68">Q427</f>
        <v>Transport d'energia Dièsel per a grup electrogen desde 0</v>
      </c>
      <c r="D112" t="str">
        <f t="shared" ref="D112:D131" si="69">R427</f>
        <v>Transport d'energia</v>
      </c>
      <c r="E112">
        <f t="shared" ref="E112:E131" si="70">S427</f>
        <v>0</v>
      </c>
      <c r="F112" t="str">
        <f t="shared" si="54"/>
        <v>tkm</v>
      </c>
      <c r="G112">
        <f t="shared" ref="G112:G131" si="71">T427</f>
        <v>12</v>
      </c>
      <c r="H112">
        <f t="shared" ref="H112:H131" si="72">U427</f>
        <v>0</v>
      </c>
      <c r="I112" s="25">
        <f t="shared" si="55"/>
        <v>0.21259241370000001</v>
      </c>
      <c r="J112" s="26">
        <f t="shared" si="56"/>
        <v>0</v>
      </c>
      <c r="K112" t="str">
        <f t="shared" si="67"/>
        <v>Abast 3</v>
      </c>
      <c r="L112" t="str">
        <f>TEXTOS!$H$2</f>
        <v>SI</v>
      </c>
      <c r="M112" t="str">
        <f>TEXTOS!$F$20</f>
        <v>TEN-GRU</v>
      </c>
      <c r="N112">
        <f t="shared" si="39"/>
        <v>1</v>
      </c>
    </row>
    <row r="113" spans="1:14" x14ac:dyDescent="0.35">
      <c r="A113">
        <v>112</v>
      </c>
      <c r="B113" t="str">
        <f>TEXTOS!$D$14</f>
        <v>Transport d'energia</v>
      </c>
      <c r="C113" t="str">
        <f t="shared" si="68"/>
        <v>Transport d'energia Dièsel per a grup electrogen desde 0</v>
      </c>
      <c r="D113" t="str">
        <f t="shared" si="69"/>
        <v>Transport d'energia</v>
      </c>
      <c r="E113">
        <f t="shared" si="70"/>
        <v>0</v>
      </c>
      <c r="F113" t="str">
        <f t="shared" si="54"/>
        <v>tkm</v>
      </c>
      <c r="G113">
        <f t="shared" si="71"/>
        <v>12</v>
      </c>
      <c r="H113">
        <f t="shared" si="72"/>
        <v>0</v>
      </c>
      <c r="I113" s="25">
        <f t="shared" si="55"/>
        <v>0.21259241370000001</v>
      </c>
      <c r="J113" s="26">
        <f t="shared" si="56"/>
        <v>0</v>
      </c>
      <c r="K113" t="str">
        <f t="shared" si="67"/>
        <v>Abast 3</v>
      </c>
      <c r="L113" t="str">
        <f>TEXTOS!$H$2</f>
        <v>SI</v>
      </c>
      <c r="M113" t="str">
        <f>TEXTOS!$F$20</f>
        <v>TEN-GRU</v>
      </c>
      <c r="N113">
        <f t="shared" si="39"/>
        <v>1</v>
      </c>
    </row>
    <row r="114" spans="1:14" x14ac:dyDescent="0.35">
      <c r="A114">
        <v>113</v>
      </c>
      <c r="B114" t="str">
        <f>TEXTOS!$D$14</f>
        <v>Transport d'energia</v>
      </c>
      <c r="C114" t="str">
        <f t="shared" si="68"/>
        <v>Transport d'energia Dièsel per a grup electrogen desde 0</v>
      </c>
      <c r="D114" t="str">
        <f t="shared" si="69"/>
        <v>Transport d'energia</v>
      </c>
      <c r="E114">
        <f t="shared" si="70"/>
        <v>0</v>
      </c>
      <c r="F114" t="str">
        <f t="shared" si="54"/>
        <v>tkm</v>
      </c>
      <c r="G114">
        <f t="shared" si="71"/>
        <v>12</v>
      </c>
      <c r="H114">
        <f t="shared" si="72"/>
        <v>0</v>
      </c>
      <c r="I114" s="25">
        <f t="shared" si="55"/>
        <v>0.21259241370000001</v>
      </c>
      <c r="J114" s="26">
        <f t="shared" si="56"/>
        <v>0</v>
      </c>
      <c r="K114" t="str">
        <f t="shared" si="67"/>
        <v>Abast 3</v>
      </c>
      <c r="L114" t="str">
        <f>TEXTOS!$H$2</f>
        <v>SI</v>
      </c>
      <c r="M114" t="str">
        <f>TEXTOS!$F$20</f>
        <v>TEN-GRU</v>
      </c>
      <c r="N114">
        <f t="shared" si="39"/>
        <v>1</v>
      </c>
    </row>
    <row r="115" spans="1:14" x14ac:dyDescent="0.35">
      <c r="A115">
        <v>114</v>
      </c>
      <c r="B115" t="str">
        <f>TEXTOS!$D$14</f>
        <v>Transport d'energia</v>
      </c>
      <c r="C115" t="str">
        <f t="shared" si="68"/>
        <v>Transport d'energia Dièsel per a grup electrogen desde 0</v>
      </c>
      <c r="D115" t="str">
        <f t="shared" si="69"/>
        <v>Transport d'energia</v>
      </c>
      <c r="E115">
        <f t="shared" si="70"/>
        <v>0</v>
      </c>
      <c r="F115" t="str">
        <f t="shared" si="54"/>
        <v>tkm</v>
      </c>
      <c r="G115">
        <f t="shared" si="71"/>
        <v>12</v>
      </c>
      <c r="H115">
        <f t="shared" si="72"/>
        <v>0</v>
      </c>
      <c r="I115" s="25">
        <f t="shared" si="55"/>
        <v>0.21259241370000001</v>
      </c>
      <c r="J115" s="26">
        <f t="shared" si="56"/>
        <v>0</v>
      </c>
      <c r="K115" t="str">
        <f t="shared" si="67"/>
        <v>Abast 3</v>
      </c>
      <c r="L115" t="str">
        <f>TEXTOS!$H$2</f>
        <v>SI</v>
      </c>
      <c r="M115" t="str">
        <f>TEXTOS!$F$20</f>
        <v>TEN-GRU</v>
      </c>
      <c r="N115">
        <f t="shared" si="39"/>
        <v>1</v>
      </c>
    </row>
    <row r="116" spans="1:14" x14ac:dyDescent="0.35">
      <c r="A116">
        <v>115</v>
      </c>
      <c r="B116" t="str">
        <f>TEXTOS!$D$14</f>
        <v>Transport d'energia</v>
      </c>
      <c r="C116" t="str">
        <f t="shared" si="68"/>
        <v>Transport d'energia Dièsel per a carretilles desde 0</v>
      </c>
      <c r="D116" t="str">
        <f t="shared" si="69"/>
        <v>Transport d'energia</v>
      </c>
      <c r="E116">
        <f t="shared" si="70"/>
        <v>0</v>
      </c>
      <c r="F116" t="str">
        <f t="shared" si="54"/>
        <v>tkm</v>
      </c>
      <c r="G116">
        <f t="shared" si="71"/>
        <v>12</v>
      </c>
      <c r="H116">
        <f t="shared" si="72"/>
        <v>0</v>
      </c>
      <c r="I116" s="25">
        <f t="shared" si="55"/>
        <v>0.21259241370000001</v>
      </c>
      <c r="J116" s="26">
        <f t="shared" si="56"/>
        <v>0</v>
      </c>
      <c r="K116" t="str">
        <f t="shared" si="67"/>
        <v>Abast 3</v>
      </c>
      <c r="L116" t="str">
        <f>TEXTOS!$H$2</f>
        <v>SI</v>
      </c>
      <c r="M116" t="str">
        <f>TEXTOS!$F$21</f>
        <v>TEN-CAR</v>
      </c>
      <c r="N116">
        <f t="shared" si="39"/>
        <v>1</v>
      </c>
    </row>
    <row r="117" spans="1:14" x14ac:dyDescent="0.35">
      <c r="A117">
        <v>116</v>
      </c>
      <c r="B117" t="str">
        <f>TEXTOS!$D$14</f>
        <v>Transport d'energia</v>
      </c>
      <c r="C117" t="str">
        <f t="shared" si="68"/>
        <v>Transport d'energia Dièsel per a carretilles desde 0</v>
      </c>
      <c r="D117" t="str">
        <f t="shared" si="69"/>
        <v>Transport d'energia</v>
      </c>
      <c r="E117">
        <f t="shared" si="70"/>
        <v>0</v>
      </c>
      <c r="F117" t="str">
        <f t="shared" si="54"/>
        <v>tkm</v>
      </c>
      <c r="G117">
        <f t="shared" si="71"/>
        <v>12</v>
      </c>
      <c r="H117">
        <f t="shared" si="72"/>
        <v>0</v>
      </c>
      <c r="I117" s="25">
        <f t="shared" si="55"/>
        <v>0.21259241370000001</v>
      </c>
      <c r="J117" s="26">
        <f t="shared" si="56"/>
        <v>0</v>
      </c>
      <c r="K117" t="str">
        <f t="shared" si="67"/>
        <v>Abast 3</v>
      </c>
      <c r="L117" t="str">
        <f>TEXTOS!$H$2</f>
        <v>SI</v>
      </c>
      <c r="M117" t="str">
        <f>TEXTOS!$F$21</f>
        <v>TEN-CAR</v>
      </c>
      <c r="N117">
        <f t="shared" si="39"/>
        <v>1</v>
      </c>
    </row>
    <row r="118" spans="1:14" x14ac:dyDescent="0.35">
      <c r="A118">
        <v>117</v>
      </c>
      <c r="B118" t="str">
        <f>TEXTOS!$D$14</f>
        <v>Transport d'energia</v>
      </c>
      <c r="C118" t="str">
        <f t="shared" si="68"/>
        <v>Transport d'energia Dièsel per a carretilles desde 0</v>
      </c>
      <c r="D118" t="str">
        <f t="shared" si="69"/>
        <v>Transport d'energia</v>
      </c>
      <c r="E118">
        <f t="shared" si="70"/>
        <v>0</v>
      </c>
      <c r="F118" t="str">
        <f t="shared" si="54"/>
        <v>tkm</v>
      </c>
      <c r="G118">
        <f t="shared" si="71"/>
        <v>12</v>
      </c>
      <c r="H118">
        <f t="shared" si="72"/>
        <v>0</v>
      </c>
      <c r="I118" s="25">
        <f t="shared" si="55"/>
        <v>0.21259241370000001</v>
      </c>
      <c r="J118" s="26">
        <f t="shared" si="56"/>
        <v>0</v>
      </c>
      <c r="K118" t="str">
        <f t="shared" si="67"/>
        <v>Abast 3</v>
      </c>
      <c r="L118" t="str">
        <f>TEXTOS!$H$2</f>
        <v>SI</v>
      </c>
      <c r="M118" t="str">
        <f>TEXTOS!$F$21</f>
        <v>TEN-CAR</v>
      </c>
      <c r="N118">
        <f t="shared" si="39"/>
        <v>1</v>
      </c>
    </row>
    <row r="119" spans="1:14" x14ac:dyDescent="0.35">
      <c r="A119">
        <v>118</v>
      </c>
      <c r="B119" t="str">
        <f>TEXTOS!$D$14</f>
        <v>Transport d'energia</v>
      </c>
      <c r="C119" t="str">
        <f t="shared" si="68"/>
        <v>Transport d'energia Dièsel per a carretilles desde 0</v>
      </c>
      <c r="D119" t="str">
        <f t="shared" si="69"/>
        <v>Transport d'energia</v>
      </c>
      <c r="E119">
        <f t="shared" si="70"/>
        <v>0</v>
      </c>
      <c r="F119" t="str">
        <f t="shared" si="54"/>
        <v>tkm</v>
      </c>
      <c r="G119">
        <f t="shared" si="71"/>
        <v>12</v>
      </c>
      <c r="H119">
        <f t="shared" si="72"/>
        <v>0</v>
      </c>
      <c r="I119" s="25">
        <f t="shared" si="55"/>
        <v>0.21259241370000001</v>
      </c>
      <c r="J119" s="26">
        <f t="shared" si="56"/>
        <v>0</v>
      </c>
      <c r="K119" t="str">
        <f t="shared" si="67"/>
        <v>Abast 3</v>
      </c>
      <c r="L119" t="str">
        <f>TEXTOS!$H$2</f>
        <v>SI</v>
      </c>
      <c r="M119" t="str">
        <f>TEXTOS!$F$21</f>
        <v>TEN-CAR</v>
      </c>
      <c r="N119">
        <f t="shared" si="39"/>
        <v>1</v>
      </c>
    </row>
    <row r="120" spans="1:14" x14ac:dyDescent="0.35">
      <c r="A120">
        <v>119</v>
      </c>
      <c r="B120" t="str">
        <f>TEXTOS!$D$14</f>
        <v>Transport d'energia</v>
      </c>
      <c r="C120" t="str">
        <f t="shared" si="68"/>
        <v>Transport d'energia Combustible per a vehicles d'empresa desde 0</v>
      </c>
      <c r="D120" t="str">
        <f t="shared" si="69"/>
        <v>Transport d'energia</v>
      </c>
      <c r="E120">
        <f t="shared" si="70"/>
        <v>0</v>
      </c>
      <c r="F120" t="str">
        <f t="shared" si="54"/>
        <v>tkm</v>
      </c>
      <c r="G120">
        <f t="shared" si="71"/>
        <v>12</v>
      </c>
      <c r="H120">
        <f t="shared" si="72"/>
        <v>0</v>
      </c>
      <c r="I120" s="25">
        <f t="shared" si="55"/>
        <v>0.21259241370000001</v>
      </c>
      <c r="J120" s="26">
        <f t="shared" si="56"/>
        <v>0</v>
      </c>
      <c r="K120" t="str">
        <f t="shared" si="67"/>
        <v>Abast 3</v>
      </c>
      <c r="L120" t="str">
        <f>TEXTOS!$H$2</f>
        <v>SI</v>
      </c>
      <c r="M120" t="str">
        <f>TEXTOS!$F$22</f>
        <v>TEN-VEH</v>
      </c>
      <c r="N120">
        <f t="shared" si="39"/>
        <v>1</v>
      </c>
    </row>
    <row r="121" spans="1:14" x14ac:dyDescent="0.35">
      <c r="A121">
        <v>120</v>
      </c>
      <c r="B121" t="str">
        <f>TEXTOS!$D$14</f>
        <v>Transport d'energia</v>
      </c>
      <c r="C121" t="str">
        <f t="shared" si="68"/>
        <v>Transport d'energia Combustible per a vehicles d'empresa desde 0</v>
      </c>
      <c r="D121" t="str">
        <f t="shared" si="69"/>
        <v>Transport d'energia</v>
      </c>
      <c r="E121">
        <f t="shared" si="70"/>
        <v>0</v>
      </c>
      <c r="F121" t="str">
        <f t="shared" si="54"/>
        <v>tkm</v>
      </c>
      <c r="G121">
        <f t="shared" si="71"/>
        <v>12</v>
      </c>
      <c r="H121">
        <f t="shared" si="72"/>
        <v>0</v>
      </c>
      <c r="I121" s="25">
        <f t="shared" si="55"/>
        <v>0.21259241370000001</v>
      </c>
      <c r="J121" s="26">
        <f t="shared" si="56"/>
        <v>0</v>
      </c>
      <c r="K121" t="str">
        <f t="shared" si="67"/>
        <v>Abast 3</v>
      </c>
      <c r="L121" t="str">
        <f>TEXTOS!$H$2</f>
        <v>SI</v>
      </c>
      <c r="M121" t="str">
        <f>TEXTOS!$F$22</f>
        <v>TEN-VEH</v>
      </c>
      <c r="N121">
        <f t="shared" si="39"/>
        <v>1</v>
      </c>
    </row>
    <row r="122" spans="1:14" x14ac:dyDescent="0.35">
      <c r="A122">
        <v>121</v>
      </c>
      <c r="B122" t="str">
        <f>TEXTOS!$D$14</f>
        <v>Transport d'energia</v>
      </c>
      <c r="C122" t="str">
        <f t="shared" si="68"/>
        <v>Transport d'energia Combustible per a vehicles d'empresa desde 0</v>
      </c>
      <c r="D122" t="str">
        <f t="shared" si="69"/>
        <v>Transport d'energia</v>
      </c>
      <c r="E122">
        <f t="shared" si="70"/>
        <v>0</v>
      </c>
      <c r="F122" t="str">
        <f t="shared" si="54"/>
        <v>tkm</v>
      </c>
      <c r="G122">
        <f t="shared" si="71"/>
        <v>12</v>
      </c>
      <c r="H122">
        <f t="shared" si="72"/>
        <v>0</v>
      </c>
      <c r="I122" s="25">
        <f t="shared" si="55"/>
        <v>0.21259241370000001</v>
      </c>
      <c r="J122" s="26">
        <f t="shared" si="56"/>
        <v>0</v>
      </c>
      <c r="K122" t="str">
        <f t="shared" si="67"/>
        <v>Abast 3</v>
      </c>
      <c r="L122" t="str">
        <f>TEXTOS!$H$2</f>
        <v>SI</v>
      </c>
      <c r="M122" t="str">
        <f>TEXTOS!$F$22</f>
        <v>TEN-VEH</v>
      </c>
      <c r="N122">
        <f t="shared" si="39"/>
        <v>1</v>
      </c>
    </row>
    <row r="123" spans="1:14" x14ac:dyDescent="0.35">
      <c r="A123">
        <v>122</v>
      </c>
      <c r="B123" t="str">
        <f>TEXTOS!$D$14</f>
        <v>Transport d'energia</v>
      </c>
      <c r="C123" t="str">
        <f t="shared" si="68"/>
        <v>Transport d'energia Combustible per a vehicles d'empresa desde 0</v>
      </c>
      <c r="D123" t="str">
        <f t="shared" si="69"/>
        <v>Transport d'energia</v>
      </c>
      <c r="E123">
        <f t="shared" si="70"/>
        <v>0</v>
      </c>
      <c r="F123" t="str">
        <f t="shared" si="54"/>
        <v>tkm</v>
      </c>
      <c r="G123">
        <f t="shared" si="71"/>
        <v>12</v>
      </c>
      <c r="H123">
        <f t="shared" si="72"/>
        <v>0</v>
      </c>
      <c r="I123" s="25">
        <f t="shared" si="55"/>
        <v>0.21259241370000001</v>
      </c>
      <c r="J123" s="26">
        <f t="shared" si="56"/>
        <v>0</v>
      </c>
      <c r="K123" t="str">
        <f t="shared" si="67"/>
        <v>Abast 3</v>
      </c>
      <c r="L123" t="str">
        <f>TEXTOS!$H$2</f>
        <v>SI</v>
      </c>
      <c r="M123" t="str">
        <f>TEXTOS!$F$22</f>
        <v>TEN-VEH</v>
      </c>
      <c r="N123">
        <f t="shared" si="39"/>
        <v>1</v>
      </c>
    </row>
    <row r="124" spans="1:14" x14ac:dyDescent="0.35">
      <c r="A124">
        <v>123</v>
      </c>
      <c r="B124" t="str">
        <f>TEXTOS!$D$14</f>
        <v>Transport d'energia</v>
      </c>
      <c r="C124" t="str">
        <f t="shared" si="68"/>
        <v>Transport d'energia Combustible per a vehicles d'empresa desde 0</v>
      </c>
      <c r="D124" t="str">
        <f t="shared" si="69"/>
        <v>Transport d'energia</v>
      </c>
      <c r="E124">
        <f t="shared" si="70"/>
        <v>0</v>
      </c>
      <c r="F124" t="str">
        <f t="shared" si="54"/>
        <v>tkm</v>
      </c>
      <c r="G124">
        <f t="shared" si="71"/>
        <v>12</v>
      </c>
      <c r="H124">
        <f t="shared" si="72"/>
        <v>0</v>
      </c>
      <c r="I124" s="25">
        <f t="shared" si="55"/>
        <v>0.21259241370000001</v>
      </c>
      <c r="J124" s="26">
        <f t="shared" si="56"/>
        <v>0</v>
      </c>
      <c r="K124" t="str">
        <f t="shared" si="67"/>
        <v>Abast 3</v>
      </c>
      <c r="L124" t="str">
        <f>TEXTOS!$H$2</f>
        <v>SI</v>
      </c>
      <c r="M124" t="str">
        <f>TEXTOS!$F$22</f>
        <v>TEN-VEH</v>
      </c>
      <c r="N124">
        <f t="shared" si="39"/>
        <v>1</v>
      </c>
    </row>
    <row r="125" spans="1:14" x14ac:dyDescent="0.35">
      <c r="A125">
        <v>124</v>
      </c>
      <c r="B125" t="str">
        <f>TEXTOS!$D$14</f>
        <v>Transport d'energia</v>
      </c>
      <c r="C125" t="str">
        <f t="shared" si="68"/>
        <v>Transport d'energia Combustible per a vehicles d'empresa desde 0</v>
      </c>
      <c r="D125" t="str">
        <f t="shared" si="69"/>
        <v>Transport d'energia</v>
      </c>
      <c r="E125">
        <f t="shared" si="70"/>
        <v>0</v>
      </c>
      <c r="F125" t="str">
        <f t="shared" si="54"/>
        <v>tkm</v>
      </c>
      <c r="G125">
        <f t="shared" si="71"/>
        <v>12</v>
      </c>
      <c r="H125">
        <f t="shared" si="72"/>
        <v>0</v>
      </c>
      <c r="I125" s="25">
        <f t="shared" si="55"/>
        <v>0.21259241370000001</v>
      </c>
      <c r="J125" s="26">
        <f t="shared" si="56"/>
        <v>0</v>
      </c>
      <c r="K125" t="str">
        <f t="shared" si="67"/>
        <v>Abast 3</v>
      </c>
      <c r="L125" t="str">
        <f>TEXTOS!$H$2</f>
        <v>SI</v>
      </c>
      <c r="M125" t="str">
        <f>TEXTOS!$F$22</f>
        <v>TEN-VEH</v>
      </c>
      <c r="N125">
        <f t="shared" si="39"/>
        <v>1</v>
      </c>
    </row>
    <row r="126" spans="1:14" x14ac:dyDescent="0.35">
      <c r="A126">
        <v>125</v>
      </c>
      <c r="B126" t="str">
        <f>TEXTOS!$D$14</f>
        <v>Transport d'energia</v>
      </c>
      <c r="C126" t="str">
        <f t="shared" si="68"/>
        <v>Transport d'energia Combustible per a vehicles d'empresa desde 0</v>
      </c>
      <c r="D126" t="str">
        <f t="shared" si="69"/>
        <v>Transport d'energia</v>
      </c>
      <c r="E126">
        <f t="shared" si="70"/>
        <v>0</v>
      </c>
      <c r="F126" t="str">
        <f t="shared" si="54"/>
        <v>tkm</v>
      </c>
      <c r="G126">
        <f t="shared" si="71"/>
        <v>12</v>
      </c>
      <c r="H126">
        <f t="shared" si="72"/>
        <v>0</v>
      </c>
      <c r="I126" s="25">
        <f t="shared" si="55"/>
        <v>0.21259241370000001</v>
      </c>
      <c r="J126" s="26">
        <f t="shared" si="56"/>
        <v>0</v>
      </c>
      <c r="K126" t="str">
        <f t="shared" si="67"/>
        <v>Abast 3</v>
      </c>
      <c r="L126" t="str">
        <f>TEXTOS!$H$2</f>
        <v>SI</v>
      </c>
      <c r="M126" t="str">
        <f>TEXTOS!$F$22</f>
        <v>TEN-VEH</v>
      </c>
      <c r="N126">
        <f t="shared" si="39"/>
        <v>1</v>
      </c>
    </row>
    <row r="127" spans="1:14" x14ac:dyDescent="0.35">
      <c r="A127">
        <v>126</v>
      </c>
      <c r="B127" t="str">
        <f>TEXTOS!$D$14</f>
        <v>Transport d'energia</v>
      </c>
      <c r="C127" t="str">
        <f t="shared" si="68"/>
        <v>Transport d'energia Combustible per a vehicles d'empresa desde 0</v>
      </c>
      <c r="D127" t="str">
        <f t="shared" si="69"/>
        <v>Transport d'energia</v>
      </c>
      <c r="E127">
        <f t="shared" si="70"/>
        <v>0</v>
      </c>
      <c r="F127" t="str">
        <f t="shared" si="54"/>
        <v>tkm</v>
      </c>
      <c r="G127">
        <f t="shared" si="71"/>
        <v>12</v>
      </c>
      <c r="H127">
        <f t="shared" si="72"/>
        <v>0</v>
      </c>
      <c r="I127" s="25">
        <f t="shared" si="55"/>
        <v>0.21259241370000001</v>
      </c>
      <c r="J127" s="26">
        <f t="shared" si="56"/>
        <v>0</v>
      </c>
      <c r="K127" t="str">
        <f t="shared" si="67"/>
        <v>Abast 3</v>
      </c>
      <c r="L127" t="str">
        <f>TEXTOS!$H$2</f>
        <v>SI</v>
      </c>
      <c r="M127" t="str">
        <f>TEXTOS!$F$22</f>
        <v>TEN-VEH</v>
      </c>
      <c r="N127">
        <f t="shared" si="39"/>
        <v>1</v>
      </c>
    </row>
    <row r="128" spans="1:14" x14ac:dyDescent="0.35">
      <c r="A128">
        <v>127</v>
      </c>
      <c r="B128" t="str">
        <f>TEXTOS!$D$14</f>
        <v>Transport d'energia</v>
      </c>
      <c r="C128" t="str">
        <f t="shared" si="68"/>
        <v>Transport d'energia Combustible per a equips de calor desde 0</v>
      </c>
      <c r="D128" t="str">
        <f t="shared" si="69"/>
        <v>Transport d'energia</v>
      </c>
      <c r="E128">
        <f t="shared" si="70"/>
        <v>0</v>
      </c>
      <c r="F128" t="str">
        <f t="shared" si="54"/>
        <v>tkm</v>
      </c>
      <c r="G128">
        <f t="shared" si="71"/>
        <v>12</v>
      </c>
      <c r="H128">
        <f t="shared" si="72"/>
        <v>0</v>
      </c>
      <c r="I128" s="25">
        <f t="shared" si="55"/>
        <v>0.21259241370000001</v>
      </c>
      <c r="J128" s="26">
        <f t="shared" si="56"/>
        <v>0</v>
      </c>
      <c r="K128" t="str">
        <f t="shared" si="67"/>
        <v>Abast 3</v>
      </c>
      <c r="L128" t="str">
        <f>TEXTOS!$H$3</f>
        <v>NO</v>
      </c>
      <c r="M128" t="str">
        <f>TEXTOS!$F$23</f>
        <v>TEN-CAL</v>
      </c>
      <c r="N128">
        <f t="shared" si="39"/>
        <v>1</v>
      </c>
    </row>
    <row r="129" spans="1:14" x14ac:dyDescent="0.35">
      <c r="A129">
        <v>128</v>
      </c>
      <c r="B129" t="str">
        <f>TEXTOS!$D$14</f>
        <v>Transport d'energia</v>
      </c>
      <c r="C129" t="str">
        <f t="shared" si="68"/>
        <v>Transport d'energia Combustible per a equips de calor desde 0</v>
      </c>
      <c r="D129" t="str">
        <f t="shared" si="69"/>
        <v>Transport d'energia</v>
      </c>
      <c r="E129">
        <f t="shared" si="70"/>
        <v>0</v>
      </c>
      <c r="F129" t="str">
        <f t="shared" si="54"/>
        <v>tkm</v>
      </c>
      <c r="G129">
        <f t="shared" si="71"/>
        <v>12</v>
      </c>
      <c r="H129">
        <f t="shared" si="72"/>
        <v>0</v>
      </c>
      <c r="I129" s="25">
        <f t="shared" si="55"/>
        <v>0.21259241370000001</v>
      </c>
      <c r="J129" s="26">
        <f t="shared" si="56"/>
        <v>0</v>
      </c>
      <c r="K129" t="str">
        <f t="shared" si="67"/>
        <v>Abast 3</v>
      </c>
      <c r="L129" t="str">
        <f>TEXTOS!$H$3</f>
        <v>NO</v>
      </c>
      <c r="M129" t="str">
        <f>TEXTOS!$F$23</f>
        <v>TEN-CAL</v>
      </c>
      <c r="N129">
        <f t="shared" si="39"/>
        <v>1</v>
      </c>
    </row>
    <row r="130" spans="1:14" x14ac:dyDescent="0.35">
      <c r="A130">
        <v>129</v>
      </c>
      <c r="B130" t="str">
        <f>TEXTOS!$D$14</f>
        <v>Transport d'energia</v>
      </c>
      <c r="C130" t="str">
        <f t="shared" si="68"/>
        <v>Transport d'energia Combustible per a equips de calor desde 0</v>
      </c>
      <c r="D130" t="str">
        <f t="shared" si="69"/>
        <v>Transport d'energia</v>
      </c>
      <c r="E130">
        <f t="shared" si="70"/>
        <v>0</v>
      </c>
      <c r="F130" t="str">
        <f t="shared" ref="F130:F161" si="73">IFERROR(VLOOKUP(D130,T_FE,3,0),"-")</f>
        <v>tkm</v>
      </c>
      <c r="G130">
        <f t="shared" si="71"/>
        <v>12</v>
      </c>
      <c r="H130">
        <f t="shared" si="72"/>
        <v>0</v>
      </c>
      <c r="I130" s="25">
        <f t="shared" ref="I130:I161" si="74">IFERROR(VLOOKUP(D130,T_FE,2,0),0)</f>
        <v>0.21259241370000001</v>
      </c>
      <c r="J130" s="26">
        <f t="shared" ref="J130:J161" si="75">E130*I130</f>
        <v>0</v>
      </c>
      <c r="K130" t="str">
        <f t="shared" si="67"/>
        <v>Abast 3</v>
      </c>
      <c r="L130" t="str">
        <f>TEXTOS!$H$3</f>
        <v>NO</v>
      </c>
      <c r="M130" t="str">
        <f>TEXTOS!$F$23</f>
        <v>TEN-CAL</v>
      </c>
      <c r="N130">
        <f t="shared" si="39"/>
        <v>1</v>
      </c>
    </row>
    <row r="131" spans="1:14" x14ac:dyDescent="0.35">
      <c r="A131">
        <v>130</v>
      </c>
      <c r="B131" t="str">
        <f>TEXTOS!$D$14</f>
        <v>Transport d'energia</v>
      </c>
      <c r="C131" t="str">
        <f t="shared" si="68"/>
        <v>Transport d'energia Combustible per a equips de calor desde 0</v>
      </c>
      <c r="D131" t="str">
        <f t="shared" si="69"/>
        <v>Transport d'energia</v>
      </c>
      <c r="E131">
        <f t="shared" si="70"/>
        <v>0</v>
      </c>
      <c r="F131" t="str">
        <f t="shared" si="73"/>
        <v>tkm</v>
      </c>
      <c r="G131">
        <f t="shared" si="71"/>
        <v>12</v>
      </c>
      <c r="H131">
        <f t="shared" si="72"/>
        <v>0</v>
      </c>
      <c r="I131" s="25">
        <f t="shared" si="74"/>
        <v>0.21259241370000001</v>
      </c>
      <c r="J131" s="26">
        <f t="shared" si="75"/>
        <v>0</v>
      </c>
      <c r="K131" t="str">
        <f t="shared" si="67"/>
        <v>Abast 3</v>
      </c>
      <c r="L131" t="str">
        <f>TEXTOS!$H$3</f>
        <v>NO</v>
      </c>
      <c r="M131" t="str">
        <f>TEXTOS!$F$23</f>
        <v>TEN-CAL</v>
      </c>
      <c r="N131">
        <f t="shared" ref="N131:N184" si="76">RANK(J131,$J$2:$J$184)</f>
        <v>1</v>
      </c>
    </row>
    <row r="132" spans="1:14" x14ac:dyDescent="0.35">
      <c r="A132">
        <v>131</v>
      </c>
      <c r="B132" t="str">
        <f>TEXTOS!$D$15</f>
        <v>Transport de refrigerants</v>
      </c>
      <c r="C132" t="str">
        <f>P451</f>
        <v>Transport de refrigerants 0 desde 0</v>
      </c>
      <c r="D132" t="str">
        <f t="shared" ref="D132:E136" si="77">Q451</f>
        <v>Transport de refrigerants</v>
      </c>
      <c r="E132">
        <f t="shared" si="77"/>
        <v>0</v>
      </c>
      <c r="F132" t="str">
        <f t="shared" si="73"/>
        <v>tkm</v>
      </c>
      <c r="G132">
        <f t="shared" ref="G132:H136" si="78">S451</f>
        <v>12</v>
      </c>
      <c r="H132">
        <f t="shared" si="78"/>
        <v>0</v>
      </c>
      <c r="I132" s="25">
        <f t="shared" si="74"/>
        <v>0.50650310759999995</v>
      </c>
      <c r="J132" s="26">
        <f t="shared" si="75"/>
        <v>0</v>
      </c>
      <c r="K132" t="str">
        <f t="shared" ref="K132:K136" si="79">VLOOKUP(G132,T_CATEG_GEI_ALC,3,0)</f>
        <v>Abast 3</v>
      </c>
      <c r="L132" t="str">
        <f>TEXTOS!$H$3</f>
        <v>NO</v>
      </c>
      <c r="M132" t="str">
        <f>TEXTOS!$F$24</f>
        <v>TRE</v>
      </c>
      <c r="N132">
        <f t="shared" si="76"/>
        <v>1</v>
      </c>
    </row>
    <row r="133" spans="1:14" x14ac:dyDescent="0.35">
      <c r="A133">
        <v>132</v>
      </c>
      <c r="B133" t="str">
        <f>TEXTOS!$D$15</f>
        <v>Transport de refrigerants</v>
      </c>
      <c r="C133" t="str">
        <f t="shared" ref="C133:C136" si="80">P452</f>
        <v>Transport de refrigerants 0 desde 0</v>
      </c>
      <c r="D133" t="str">
        <f t="shared" si="77"/>
        <v>Transport de refrigerants</v>
      </c>
      <c r="E133">
        <f t="shared" si="77"/>
        <v>0</v>
      </c>
      <c r="F133" t="str">
        <f t="shared" si="73"/>
        <v>tkm</v>
      </c>
      <c r="G133">
        <f t="shared" si="78"/>
        <v>12</v>
      </c>
      <c r="H133">
        <f t="shared" si="78"/>
        <v>0</v>
      </c>
      <c r="I133" s="25">
        <f t="shared" si="74"/>
        <v>0.50650310759999995</v>
      </c>
      <c r="J133" s="26">
        <f t="shared" si="75"/>
        <v>0</v>
      </c>
      <c r="K133" t="str">
        <f t="shared" si="79"/>
        <v>Abast 3</v>
      </c>
      <c r="L133" t="str">
        <f>TEXTOS!$H$3</f>
        <v>NO</v>
      </c>
      <c r="M133" t="str">
        <f>TEXTOS!$F$24</f>
        <v>TRE</v>
      </c>
      <c r="N133">
        <f t="shared" si="76"/>
        <v>1</v>
      </c>
    </row>
    <row r="134" spans="1:14" x14ac:dyDescent="0.35">
      <c r="A134">
        <v>133</v>
      </c>
      <c r="B134" t="str">
        <f>TEXTOS!$D$15</f>
        <v>Transport de refrigerants</v>
      </c>
      <c r="C134" t="str">
        <f t="shared" si="80"/>
        <v>Transport de refrigerants 0 desde 0</v>
      </c>
      <c r="D134" t="str">
        <f t="shared" si="77"/>
        <v>Transport de refrigerants</v>
      </c>
      <c r="E134">
        <f t="shared" si="77"/>
        <v>0</v>
      </c>
      <c r="F134" t="str">
        <f t="shared" si="73"/>
        <v>tkm</v>
      </c>
      <c r="G134">
        <f t="shared" si="78"/>
        <v>12</v>
      </c>
      <c r="H134">
        <f t="shared" si="78"/>
        <v>0</v>
      </c>
      <c r="I134" s="25">
        <f t="shared" si="74"/>
        <v>0.50650310759999995</v>
      </c>
      <c r="J134" s="26">
        <f t="shared" si="75"/>
        <v>0</v>
      </c>
      <c r="K134" t="str">
        <f t="shared" si="79"/>
        <v>Abast 3</v>
      </c>
      <c r="L134" t="str">
        <f>TEXTOS!$H$3</f>
        <v>NO</v>
      </c>
      <c r="M134" t="str">
        <f>TEXTOS!$F$24</f>
        <v>TRE</v>
      </c>
      <c r="N134">
        <f t="shared" si="76"/>
        <v>1</v>
      </c>
    </row>
    <row r="135" spans="1:14" x14ac:dyDescent="0.35">
      <c r="A135">
        <v>134</v>
      </c>
      <c r="B135" t="str">
        <f>TEXTOS!$D$15</f>
        <v>Transport de refrigerants</v>
      </c>
      <c r="C135" t="str">
        <f t="shared" si="80"/>
        <v>Transport de refrigerants 0 desde 0</v>
      </c>
      <c r="D135" t="str">
        <f t="shared" si="77"/>
        <v>Transport de refrigerants</v>
      </c>
      <c r="E135">
        <f t="shared" si="77"/>
        <v>0</v>
      </c>
      <c r="F135" t="str">
        <f t="shared" si="73"/>
        <v>tkm</v>
      </c>
      <c r="G135">
        <f t="shared" si="78"/>
        <v>12</v>
      </c>
      <c r="H135">
        <f t="shared" si="78"/>
        <v>0</v>
      </c>
      <c r="I135" s="25">
        <f t="shared" si="74"/>
        <v>0.50650310759999995</v>
      </c>
      <c r="J135" s="26">
        <f t="shared" si="75"/>
        <v>0</v>
      </c>
      <c r="K135" t="str">
        <f t="shared" si="79"/>
        <v>Abast 3</v>
      </c>
      <c r="L135" t="str">
        <f>TEXTOS!$H$3</f>
        <v>NO</v>
      </c>
      <c r="M135" t="str">
        <f>TEXTOS!$F$24</f>
        <v>TRE</v>
      </c>
      <c r="N135">
        <f t="shared" si="76"/>
        <v>1</v>
      </c>
    </row>
    <row r="136" spans="1:14" x14ac:dyDescent="0.35">
      <c r="A136">
        <v>135</v>
      </c>
      <c r="B136" t="str">
        <f>TEXTOS!$D$15</f>
        <v>Transport de refrigerants</v>
      </c>
      <c r="C136" t="str">
        <f t="shared" si="80"/>
        <v>Transport de refrigerants 0 desde 0</v>
      </c>
      <c r="D136" t="str">
        <f t="shared" si="77"/>
        <v>Transport de refrigerants</v>
      </c>
      <c r="E136">
        <f t="shared" si="77"/>
        <v>0</v>
      </c>
      <c r="F136" t="str">
        <f t="shared" si="73"/>
        <v>tkm</v>
      </c>
      <c r="G136">
        <f t="shared" si="78"/>
        <v>12</v>
      </c>
      <c r="H136">
        <f t="shared" si="78"/>
        <v>0</v>
      </c>
      <c r="I136" s="25">
        <f t="shared" si="74"/>
        <v>0.50650310759999995</v>
      </c>
      <c r="J136" s="26">
        <f t="shared" si="75"/>
        <v>0</v>
      </c>
      <c r="K136" t="str">
        <f t="shared" si="79"/>
        <v>Abast 3</v>
      </c>
      <c r="L136" t="str">
        <f>TEXTOS!$H$3</f>
        <v>NO</v>
      </c>
      <c r="M136" t="str">
        <f>TEXTOS!$F$24</f>
        <v>TRE</v>
      </c>
      <c r="N136">
        <f t="shared" si="76"/>
        <v>1</v>
      </c>
    </row>
    <row r="137" spans="1:14" x14ac:dyDescent="0.35">
      <c r="A137">
        <v>136</v>
      </c>
      <c r="B137" t="str">
        <f>TEXTOS!$D$16</f>
        <v>Transport de residus perillosos</v>
      </c>
      <c r="C137" t="str">
        <f t="shared" ref="C137:C152" si="81">P460</f>
        <v>Transport de residus perillosos Olis fins a 0</v>
      </c>
      <c r="D137" t="str">
        <f t="shared" ref="D137:D152" si="82">Q460</f>
        <v>Transport de residus perillosos</v>
      </c>
      <c r="E137">
        <f t="shared" ref="E137:E152" si="83">R460</f>
        <v>0</v>
      </c>
      <c r="F137" t="str">
        <f t="shared" si="73"/>
        <v>tkm</v>
      </c>
      <c r="G137">
        <f t="shared" ref="G137:G152" si="84">S460</f>
        <v>11</v>
      </c>
      <c r="H137">
        <f t="shared" ref="H137:H152" si="85">T460</f>
        <v>0</v>
      </c>
      <c r="I137" s="25">
        <f t="shared" si="74"/>
        <v>0.21259241370000001</v>
      </c>
      <c r="J137" s="26">
        <f t="shared" si="75"/>
        <v>0</v>
      </c>
      <c r="K137" t="str">
        <f t="shared" si="67"/>
        <v>Abast 3</v>
      </c>
      <c r="L137" t="str">
        <f>TEXTOS!$H$2</f>
        <v>SI</v>
      </c>
      <c r="M137" t="str">
        <f>TEXTOS!$F$25</f>
        <v>TRP</v>
      </c>
      <c r="N137">
        <f t="shared" si="76"/>
        <v>1</v>
      </c>
    </row>
    <row r="138" spans="1:14" x14ac:dyDescent="0.35">
      <c r="A138">
        <v>137</v>
      </c>
      <c r="B138" t="str">
        <f>TEXTOS!$D$16</f>
        <v>Transport de residus perillosos</v>
      </c>
      <c r="C138" t="str">
        <f t="shared" si="81"/>
        <v>Transport de residus perillosos Bateries fins a 0</v>
      </c>
      <c r="D138" t="str">
        <f t="shared" si="82"/>
        <v>Transport de residus perillosos</v>
      </c>
      <c r="E138">
        <f t="shared" si="83"/>
        <v>0</v>
      </c>
      <c r="F138" t="str">
        <f t="shared" si="73"/>
        <v>tkm</v>
      </c>
      <c r="G138">
        <f t="shared" si="84"/>
        <v>11</v>
      </c>
      <c r="H138">
        <f t="shared" si="85"/>
        <v>0</v>
      </c>
      <c r="I138" s="25">
        <f t="shared" si="74"/>
        <v>0.21259241370000001</v>
      </c>
      <c r="J138" s="26">
        <f t="shared" si="75"/>
        <v>0</v>
      </c>
      <c r="K138" t="str">
        <f t="shared" si="67"/>
        <v>Abast 3</v>
      </c>
      <c r="L138" t="str">
        <f>TEXTOS!$H$2</f>
        <v>SI</v>
      </c>
      <c r="M138" t="str">
        <f>TEXTOS!$F$25</f>
        <v>TRP</v>
      </c>
      <c r="N138">
        <f t="shared" si="76"/>
        <v>1</v>
      </c>
    </row>
    <row r="139" spans="1:14" x14ac:dyDescent="0.35">
      <c r="A139">
        <v>138</v>
      </c>
      <c r="B139" t="str">
        <f>TEXTOS!$D$16</f>
        <v>Transport de residus perillosos</v>
      </c>
      <c r="C139" t="str">
        <f t="shared" si="81"/>
        <v>Transport de residus perillosos Líquids refrigerants i anticongelants fins a 0</v>
      </c>
      <c r="D139" t="str">
        <f t="shared" si="82"/>
        <v>Transport de residus perillosos</v>
      </c>
      <c r="E139">
        <f t="shared" si="83"/>
        <v>0</v>
      </c>
      <c r="F139" t="str">
        <f t="shared" si="73"/>
        <v>tkm</v>
      </c>
      <c r="G139">
        <f t="shared" si="84"/>
        <v>11</v>
      </c>
      <c r="H139">
        <f t="shared" si="85"/>
        <v>0</v>
      </c>
      <c r="I139" s="25">
        <f t="shared" si="74"/>
        <v>0.21259241370000001</v>
      </c>
      <c r="J139" s="26">
        <f t="shared" si="75"/>
        <v>0</v>
      </c>
      <c r="K139" t="str">
        <f t="shared" si="67"/>
        <v>Abast 3</v>
      </c>
      <c r="L139" t="str">
        <f>TEXTOS!$H$2</f>
        <v>SI</v>
      </c>
      <c r="M139" t="str">
        <f>TEXTOS!$F$25</f>
        <v>TRP</v>
      </c>
      <c r="N139">
        <f t="shared" si="76"/>
        <v>1</v>
      </c>
    </row>
    <row r="140" spans="1:14" x14ac:dyDescent="0.35">
      <c r="A140">
        <v>139</v>
      </c>
      <c r="B140" t="str">
        <f>TEXTOS!$D$16</f>
        <v>Transport de residus perillosos</v>
      </c>
      <c r="C140" t="str">
        <f t="shared" si="81"/>
        <v>Transport de residus perillosos Fluïds Aire Condicionat fins a 0</v>
      </c>
      <c r="D140" t="str">
        <f t="shared" si="82"/>
        <v>Transport de residus perillosos</v>
      </c>
      <c r="E140">
        <f t="shared" si="83"/>
        <v>0</v>
      </c>
      <c r="F140" t="str">
        <f t="shared" si="73"/>
        <v>tkm</v>
      </c>
      <c r="G140">
        <f t="shared" si="84"/>
        <v>11</v>
      </c>
      <c r="H140">
        <f t="shared" si="85"/>
        <v>0</v>
      </c>
      <c r="I140" s="25">
        <f t="shared" si="74"/>
        <v>0.21259241370000001</v>
      </c>
      <c r="J140" s="26">
        <f t="shared" si="75"/>
        <v>0</v>
      </c>
      <c r="K140" t="str">
        <f t="shared" si="67"/>
        <v>Abast 3</v>
      </c>
      <c r="L140" t="str">
        <f>TEXTOS!$H$2</f>
        <v>SI</v>
      </c>
      <c r="M140" t="str">
        <f>TEXTOS!$F$25</f>
        <v>TRP</v>
      </c>
      <c r="N140">
        <f t="shared" si="76"/>
        <v>1</v>
      </c>
    </row>
    <row r="141" spans="1:14" x14ac:dyDescent="0.35">
      <c r="A141">
        <v>140</v>
      </c>
      <c r="B141" t="str">
        <f>TEXTOS!$D$16</f>
        <v>Transport de residus perillosos</v>
      </c>
      <c r="C141" t="str">
        <f t="shared" si="81"/>
        <v>Transport de residus perillosos Combustibles (reutilitzados en el propi CAT) fins a 0</v>
      </c>
      <c r="D141" t="str">
        <f t="shared" si="82"/>
        <v>Transport de residus perillosos</v>
      </c>
      <c r="E141">
        <f t="shared" si="83"/>
        <v>0</v>
      </c>
      <c r="F141" t="str">
        <f t="shared" si="73"/>
        <v>tkm</v>
      </c>
      <c r="G141">
        <f t="shared" si="84"/>
        <v>11</v>
      </c>
      <c r="H141">
        <f t="shared" si="85"/>
        <v>0</v>
      </c>
      <c r="I141" s="25">
        <f t="shared" si="74"/>
        <v>0.21259241370000001</v>
      </c>
      <c r="J141" s="26">
        <f t="shared" si="75"/>
        <v>0</v>
      </c>
      <c r="K141" t="str">
        <f t="shared" si="67"/>
        <v>Abast 3</v>
      </c>
      <c r="L141" t="str">
        <f>TEXTOS!$H$2</f>
        <v>SI</v>
      </c>
      <c r="M141" t="str">
        <f>TEXTOS!$F$25</f>
        <v>TRP</v>
      </c>
      <c r="N141">
        <f t="shared" si="76"/>
        <v>1</v>
      </c>
    </row>
    <row r="142" spans="1:14" x14ac:dyDescent="0.35">
      <c r="A142">
        <v>141</v>
      </c>
      <c r="B142" t="str">
        <f>TEXTOS!$D$16</f>
        <v>Transport de residus perillosos</v>
      </c>
      <c r="C142" t="str">
        <f t="shared" si="81"/>
        <v>Transport de residus perillosos Airbags fins a 0</v>
      </c>
      <c r="D142" t="str">
        <f t="shared" si="82"/>
        <v>Transport de residus perillosos</v>
      </c>
      <c r="E142">
        <f t="shared" si="83"/>
        <v>0</v>
      </c>
      <c r="F142" t="str">
        <f t="shared" si="73"/>
        <v>tkm</v>
      </c>
      <c r="G142">
        <f t="shared" si="84"/>
        <v>11</v>
      </c>
      <c r="H142">
        <f t="shared" si="85"/>
        <v>0</v>
      </c>
      <c r="I142" s="25">
        <f t="shared" si="74"/>
        <v>0.21259241370000001</v>
      </c>
      <c r="J142" s="26">
        <f t="shared" si="75"/>
        <v>0</v>
      </c>
      <c r="K142" t="str">
        <f t="shared" si="67"/>
        <v>Abast 3</v>
      </c>
      <c r="L142" t="str">
        <f>TEXTOS!$H$2</f>
        <v>SI</v>
      </c>
      <c r="M142" t="str">
        <f>TEXTOS!$F$25</f>
        <v>TRP</v>
      </c>
      <c r="N142">
        <f t="shared" si="76"/>
        <v>1</v>
      </c>
    </row>
    <row r="143" spans="1:14" x14ac:dyDescent="0.35">
      <c r="A143">
        <v>142</v>
      </c>
      <c r="B143" t="str">
        <f>TEXTOS!$D$16</f>
        <v>Transport de residus perillosos</v>
      </c>
      <c r="C143" t="str">
        <f t="shared" si="81"/>
        <v>Transport de residus perillosos Filtres de combustibles fins a 0</v>
      </c>
      <c r="D143" t="str">
        <f t="shared" si="82"/>
        <v>Transport de residus perillosos</v>
      </c>
      <c r="E143">
        <f t="shared" si="83"/>
        <v>0</v>
      </c>
      <c r="F143" t="str">
        <f t="shared" si="73"/>
        <v>tkm</v>
      </c>
      <c r="G143">
        <f t="shared" si="84"/>
        <v>11</v>
      </c>
      <c r="H143">
        <f t="shared" si="85"/>
        <v>0</v>
      </c>
      <c r="I143" s="25">
        <f t="shared" si="74"/>
        <v>0.21259241370000001</v>
      </c>
      <c r="J143" s="26">
        <f t="shared" si="75"/>
        <v>0</v>
      </c>
      <c r="K143" t="str">
        <f t="shared" si="67"/>
        <v>Abast 3</v>
      </c>
      <c r="L143" t="str">
        <f>TEXTOS!$H$2</f>
        <v>SI</v>
      </c>
      <c r="M143" t="str">
        <f>TEXTOS!$F$25</f>
        <v>TRP</v>
      </c>
      <c r="N143">
        <f t="shared" si="76"/>
        <v>1</v>
      </c>
    </row>
    <row r="144" spans="1:14" x14ac:dyDescent="0.35">
      <c r="A144">
        <v>143</v>
      </c>
      <c r="B144" t="str">
        <f>TEXTOS!$D$16</f>
        <v>Transport de residus perillosos</v>
      </c>
      <c r="C144" t="str">
        <f t="shared" si="81"/>
        <v>Transport de residus perillosos Filtres d'oli fins a 0</v>
      </c>
      <c r="D144" t="str">
        <f t="shared" si="82"/>
        <v>Transport de residus perillosos</v>
      </c>
      <c r="E144">
        <f t="shared" si="83"/>
        <v>0</v>
      </c>
      <c r="F144" t="str">
        <f t="shared" si="73"/>
        <v>tkm</v>
      </c>
      <c r="G144">
        <f t="shared" si="84"/>
        <v>11</v>
      </c>
      <c r="H144">
        <f t="shared" si="85"/>
        <v>0</v>
      </c>
      <c r="I144" s="25">
        <f t="shared" si="74"/>
        <v>0.21259241370000001</v>
      </c>
      <c r="J144" s="26">
        <f t="shared" si="75"/>
        <v>0</v>
      </c>
      <c r="K144" t="str">
        <f t="shared" si="67"/>
        <v>Abast 3</v>
      </c>
      <c r="L144" t="str">
        <f>TEXTOS!$H$2</f>
        <v>SI</v>
      </c>
      <c r="M144" t="str">
        <f>TEXTOS!$F$25</f>
        <v>TRP</v>
      </c>
      <c r="N144">
        <f t="shared" si="76"/>
        <v>1</v>
      </c>
    </row>
    <row r="145" spans="1:14" x14ac:dyDescent="0.35">
      <c r="A145">
        <v>144</v>
      </c>
      <c r="B145" t="str">
        <f>TEXTOS!$D$16</f>
        <v>Transport de residus perillosos</v>
      </c>
      <c r="C145" t="str">
        <f t="shared" si="81"/>
        <v>Transport de residus perillosos Líquid de frens fins a 0</v>
      </c>
      <c r="D145" t="str">
        <f t="shared" si="82"/>
        <v>Transport de residus perillosos</v>
      </c>
      <c r="E145">
        <f t="shared" si="83"/>
        <v>0</v>
      </c>
      <c r="F145" t="str">
        <f t="shared" si="73"/>
        <v>tkm</v>
      </c>
      <c r="G145">
        <f t="shared" si="84"/>
        <v>11</v>
      </c>
      <c r="H145">
        <f t="shared" si="85"/>
        <v>0</v>
      </c>
      <c r="I145" s="25">
        <f t="shared" si="74"/>
        <v>0.21259241370000001</v>
      </c>
      <c r="J145" s="26">
        <f t="shared" si="75"/>
        <v>0</v>
      </c>
      <c r="K145" t="str">
        <f t="shared" ref="K145:K174" si="86">VLOOKUP(G145,T_CATEG_GEI_ALC,3,0)</f>
        <v>Abast 3</v>
      </c>
      <c r="L145" t="str">
        <f>TEXTOS!$H$2</f>
        <v>SI</v>
      </c>
      <c r="M145" t="str">
        <f>TEXTOS!$F$25</f>
        <v>TRP</v>
      </c>
      <c r="N145">
        <f t="shared" si="76"/>
        <v>1</v>
      </c>
    </row>
    <row r="146" spans="1:14" x14ac:dyDescent="0.35">
      <c r="A146">
        <v>145</v>
      </c>
      <c r="B146" t="str">
        <f>TEXTOS!$D$16</f>
        <v>Transport de residus perillosos</v>
      </c>
      <c r="C146" t="str">
        <f t="shared" si="81"/>
        <v>Transport de residus perillosos Dissolvents fins a 0</v>
      </c>
      <c r="D146" t="str">
        <f t="shared" si="82"/>
        <v>Transport de residus perillosos</v>
      </c>
      <c r="E146">
        <f t="shared" si="83"/>
        <v>0</v>
      </c>
      <c r="F146" t="str">
        <f t="shared" si="73"/>
        <v>tkm</v>
      </c>
      <c r="G146">
        <f t="shared" si="84"/>
        <v>11</v>
      </c>
      <c r="H146">
        <f t="shared" si="85"/>
        <v>0</v>
      </c>
      <c r="I146" s="25">
        <f t="shared" si="74"/>
        <v>0.21259241370000001</v>
      </c>
      <c r="J146" s="26">
        <f t="shared" si="75"/>
        <v>0</v>
      </c>
      <c r="K146" t="str">
        <f t="shared" si="86"/>
        <v>Abast 3</v>
      </c>
      <c r="L146" t="str">
        <f>TEXTOS!$H$2</f>
        <v>SI</v>
      </c>
      <c r="M146" t="str">
        <f>TEXTOS!$F$25</f>
        <v>TRP</v>
      </c>
      <c r="N146">
        <f t="shared" si="76"/>
        <v>1</v>
      </c>
    </row>
    <row r="147" spans="1:14" x14ac:dyDescent="0.35">
      <c r="A147">
        <v>146</v>
      </c>
      <c r="B147" t="str">
        <f>TEXTOS!$D$16</f>
        <v>Transport de residus perillosos</v>
      </c>
      <c r="C147" t="str">
        <f t="shared" si="81"/>
        <v>Transport de residus perillosos Absorbents fins a 0</v>
      </c>
      <c r="D147" t="str">
        <f t="shared" si="82"/>
        <v>Transport de residus perillosos</v>
      </c>
      <c r="E147">
        <f t="shared" si="83"/>
        <v>0</v>
      </c>
      <c r="F147" t="str">
        <f t="shared" si="73"/>
        <v>tkm</v>
      </c>
      <c r="G147">
        <f t="shared" si="84"/>
        <v>11</v>
      </c>
      <c r="H147">
        <f t="shared" si="85"/>
        <v>0</v>
      </c>
      <c r="I147" s="25">
        <f t="shared" si="74"/>
        <v>0.21259241370000001</v>
      </c>
      <c r="J147" s="26">
        <f t="shared" si="75"/>
        <v>0</v>
      </c>
      <c r="K147" t="str">
        <f t="shared" si="86"/>
        <v>Abast 3</v>
      </c>
      <c r="L147" t="str">
        <f>TEXTOS!$H$2</f>
        <v>SI</v>
      </c>
      <c r="M147" t="str">
        <f>TEXTOS!$F$25</f>
        <v>TRP</v>
      </c>
      <c r="N147">
        <f t="shared" si="76"/>
        <v>1</v>
      </c>
    </row>
    <row r="148" spans="1:14" x14ac:dyDescent="0.35">
      <c r="A148">
        <v>147</v>
      </c>
      <c r="B148" t="str">
        <f>TEXTOS!$D$16</f>
        <v>Transport de residus perillosos</v>
      </c>
      <c r="C148" t="str">
        <f t="shared" si="81"/>
        <v>Transport de residus perillosos Llots de decantació del separador d'hidrocarburs  fins a 0</v>
      </c>
      <c r="D148" t="str">
        <f t="shared" si="82"/>
        <v>Transport de residus perillosos</v>
      </c>
      <c r="E148">
        <f t="shared" si="83"/>
        <v>0</v>
      </c>
      <c r="F148" t="str">
        <f t="shared" si="73"/>
        <v>tkm</v>
      </c>
      <c r="G148">
        <f t="shared" si="84"/>
        <v>11</v>
      </c>
      <c r="H148">
        <f t="shared" si="85"/>
        <v>0</v>
      </c>
      <c r="I148" s="25">
        <f t="shared" si="74"/>
        <v>0.21259241370000001</v>
      </c>
      <c r="J148" s="26">
        <f t="shared" si="75"/>
        <v>0</v>
      </c>
      <c r="K148" t="str">
        <f t="shared" ref="K148" si="87">VLOOKUP(G148,T_CATEG_GEI_ALC,3,0)</f>
        <v>Abast 3</v>
      </c>
      <c r="L148" t="str">
        <f>TEXTOS!$H$2</f>
        <v>SI</v>
      </c>
      <c r="M148" t="str">
        <f>TEXTOS!$F$25</f>
        <v>TRP</v>
      </c>
      <c r="N148">
        <f t="shared" si="76"/>
        <v>1</v>
      </c>
    </row>
    <row r="149" spans="1:14" x14ac:dyDescent="0.35">
      <c r="A149">
        <v>148</v>
      </c>
      <c r="B149" t="str">
        <f>TEXTOS!$D$16</f>
        <v>Transport de residus perillosos</v>
      </c>
      <c r="C149" t="str">
        <f t="shared" si="81"/>
        <v>Transport de residus perillosos RP RP1 fins a 0</v>
      </c>
      <c r="D149" t="str">
        <f t="shared" si="82"/>
        <v>Transport de residus perillosos</v>
      </c>
      <c r="E149">
        <f t="shared" si="83"/>
        <v>0</v>
      </c>
      <c r="F149" t="str">
        <f t="shared" si="73"/>
        <v>tkm</v>
      </c>
      <c r="G149">
        <f t="shared" si="84"/>
        <v>11</v>
      </c>
      <c r="H149">
        <f t="shared" si="85"/>
        <v>0</v>
      </c>
      <c r="I149" s="25">
        <f t="shared" si="74"/>
        <v>0.21259241370000001</v>
      </c>
      <c r="J149" s="26">
        <f t="shared" si="75"/>
        <v>0</v>
      </c>
      <c r="K149" t="str">
        <f t="shared" si="86"/>
        <v>Abast 3</v>
      </c>
      <c r="L149" t="str">
        <f>TEXTOS!$H$2</f>
        <v>SI</v>
      </c>
      <c r="M149" t="str">
        <f>TEXTOS!$F$25</f>
        <v>TRP</v>
      </c>
      <c r="N149">
        <f t="shared" si="76"/>
        <v>1</v>
      </c>
    </row>
    <row r="150" spans="1:14" x14ac:dyDescent="0.35">
      <c r="A150">
        <v>149</v>
      </c>
      <c r="B150" t="str">
        <f>TEXTOS!$D$16</f>
        <v>Transport de residus perillosos</v>
      </c>
      <c r="C150" t="str">
        <f t="shared" si="81"/>
        <v>Transport de residus perillosos RP  fins a 0</v>
      </c>
      <c r="D150" t="str">
        <f t="shared" si="82"/>
        <v>Transport de residus perillosos</v>
      </c>
      <c r="E150">
        <f t="shared" si="83"/>
        <v>0</v>
      </c>
      <c r="F150" t="str">
        <f t="shared" si="73"/>
        <v>tkm</v>
      </c>
      <c r="G150">
        <f t="shared" si="84"/>
        <v>11</v>
      </c>
      <c r="H150">
        <f t="shared" si="85"/>
        <v>0</v>
      </c>
      <c r="I150" s="25">
        <f t="shared" si="74"/>
        <v>0.21259241370000001</v>
      </c>
      <c r="J150" s="26">
        <f t="shared" si="75"/>
        <v>0</v>
      </c>
      <c r="K150" t="str">
        <f t="shared" si="86"/>
        <v>Abast 3</v>
      </c>
      <c r="L150" t="str">
        <f>TEXTOS!$H$2</f>
        <v>SI</v>
      </c>
      <c r="M150" t="str">
        <f>TEXTOS!$F$25</f>
        <v>TRP</v>
      </c>
      <c r="N150">
        <f t="shared" si="76"/>
        <v>1</v>
      </c>
    </row>
    <row r="151" spans="1:14" x14ac:dyDescent="0.35">
      <c r="A151">
        <v>150</v>
      </c>
      <c r="B151" t="str">
        <f>TEXTOS!$D$16</f>
        <v>Transport de residus perillosos</v>
      </c>
      <c r="C151" t="str">
        <f t="shared" si="81"/>
        <v>Transport de residus perillosos RP RP3 fins a 0</v>
      </c>
      <c r="D151" t="str">
        <f t="shared" si="82"/>
        <v>Transport de residus perillosos</v>
      </c>
      <c r="E151">
        <f t="shared" si="83"/>
        <v>0</v>
      </c>
      <c r="F151" t="str">
        <f t="shared" si="73"/>
        <v>tkm</v>
      </c>
      <c r="G151">
        <f t="shared" si="84"/>
        <v>11</v>
      </c>
      <c r="H151">
        <f t="shared" si="85"/>
        <v>0</v>
      </c>
      <c r="I151" s="25">
        <f t="shared" si="74"/>
        <v>0.21259241370000001</v>
      </c>
      <c r="J151" s="26">
        <f t="shared" si="75"/>
        <v>0</v>
      </c>
      <c r="K151" t="str">
        <f t="shared" si="86"/>
        <v>Abast 3</v>
      </c>
      <c r="L151" t="str">
        <f>TEXTOS!$H$2</f>
        <v>SI</v>
      </c>
      <c r="M151" t="str">
        <f>TEXTOS!$F$25</f>
        <v>TRP</v>
      </c>
      <c r="N151">
        <f t="shared" si="76"/>
        <v>1</v>
      </c>
    </row>
    <row r="152" spans="1:14" x14ac:dyDescent="0.35">
      <c r="A152">
        <v>151</v>
      </c>
      <c r="B152" t="str">
        <f>TEXTOS!$D$16</f>
        <v>Transport de residus perillosos</v>
      </c>
      <c r="C152" t="str">
        <f t="shared" si="81"/>
        <v>Transport de residus perillosos RP RP4 fins a 0</v>
      </c>
      <c r="D152" t="str">
        <f t="shared" si="82"/>
        <v>Transport de residus perillosos</v>
      </c>
      <c r="E152">
        <f t="shared" si="83"/>
        <v>0</v>
      </c>
      <c r="F152" t="str">
        <f t="shared" si="73"/>
        <v>tkm</v>
      </c>
      <c r="G152">
        <f t="shared" si="84"/>
        <v>11</v>
      </c>
      <c r="H152">
        <f t="shared" si="85"/>
        <v>0</v>
      </c>
      <c r="I152" s="25">
        <f t="shared" si="74"/>
        <v>0.21259241370000001</v>
      </c>
      <c r="J152" s="26">
        <f t="shared" si="75"/>
        <v>0</v>
      </c>
      <c r="K152" t="str">
        <f t="shared" si="86"/>
        <v>Abast 3</v>
      </c>
      <c r="L152" t="str">
        <f>TEXTOS!$H$2</f>
        <v>SI</v>
      </c>
      <c r="M152" t="str">
        <f>TEXTOS!$F$25</f>
        <v>TRP</v>
      </c>
      <c r="N152">
        <f t="shared" si="76"/>
        <v>1</v>
      </c>
    </row>
    <row r="153" spans="1:14" x14ac:dyDescent="0.35">
      <c r="A153">
        <v>152</v>
      </c>
      <c r="B153" t="str">
        <f>TEXTOS!$D$17</f>
        <v>Transport de residus no perillosos</v>
      </c>
      <c r="C153" t="str">
        <f t="shared" ref="C153:C164" si="88">P480</f>
        <v>Transport de residus no perillosos Catalitzadors fins a 0</v>
      </c>
      <c r="D153" t="str">
        <f t="shared" ref="D153:D164" si="89">Q480</f>
        <v>Transport de residus no perillosos</v>
      </c>
      <c r="E153">
        <f t="shared" ref="E153:E164" si="90">R480</f>
        <v>0</v>
      </c>
      <c r="F153" t="str">
        <f t="shared" si="73"/>
        <v>tkm</v>
      </c>
      <c r="G153">
        <f t="shared" ref="G153:G164" si="91">S480</f>
        <v>11</v>
      </c>
      <c r="H153">
        <f t="shared" ref="H153:H164" si="92">T480</f>
        <v>0</v>
      </c>
      <c r="I153" s="25">
        <f t="shared" si="74"/>
        <v>0.21259241370000001</v>
      </c>
      <c r="J153" s="26">
        <f t="shared" si="75"/>
        <v>0</v>
      </c>
      <c r="K153" t="str">
        <f t="shared" si="86"/>
        <v>Abast 3</v>
      </c>
      <c r="L153" t="str">
        <f>TEXTOS!$H$2</f>
        <v>SI</v>
      </c>
      <c r="M153" t="str">
        <f>TEXTOS!$F$26</f>
        <v>TRN</v>
      </c>
      <c r="N153">
        <f t="shared" si="76"/>
        <v>1</v>
      </c>
    </row>
    <row r="154" spans="1:14" x14ac:dyDescent="0.35">
      <c r="A154">
        <v>153</v>
      </c>
      <c r="B154" t="str">
        <f>TEXTOS!$D$17</f>
        <v>Transport de residus no perillosos</v>
      </c>
      <c r="C154" t="str">
        <f t="shared" si="88"/>
        <v>Transport de residus no perillosos Metalls fèrrics (ferralla) fins a 0</v>
      </c>
      <c r="D154" t="str">
        <f t="shared" si="89"/>
        <v>Transport de residus no perillosos</v>
      </c>
      <c r="E154">
        <f t="shared" si="90"/>
        <v>0</v>
      </c>
      <c r="F154" t="str">
        <f t="shared" si="73"/>
        <v>tkm</v>
      </c>
      <c r="G154">
        <f t="shared" si="91"/>
        <v>11</v>
      </c>
      <c r="H154">
        <f t="shared" si="92"/>
        <v>0</v>
      </c>
      <c r="I154" s="25">
        <f t="shared" si="74"/>
        <v>0.21259241370000001</v>
      </c>
      <c r="J154" s="26">
        <f t="shared" si="75"/>
        <v>0</v>
      </c>
      <c r="K154" t="str">
        <f t="shared" si="86"/>
        <v>Abast 3</v>
      </c>
      <c r="L154" t="str">
        <f>TEXTOS!$H$2</f>
        <v>SI</v>
      </c>
      <c r="M154" t="str">
        <f>TEXTOS!$F$26</f>
        <v>TRN</v>
      </c>
      <c r="N154">
        <f t="shared" si="76"/>
        <v>1</v>
      </c>
    </row>
    <row r="155" spans="1:14" x14ac:dyDescent="0.35">
      <c r="A155">
        <v>154</v>
      </c>
      <c r="B155" t="str">
        <f>TEXTOS!$D$17</f>
        <v>Transport de residus no perillosos</v>
      </c>
      <c r="C155" t="str">
        <f t="shared" si="88"/>
        <v>Transport de residus no perillosos Metalls no fèrrics fins a 0</v>
      </c>
      <c r="D155" t="str">
        <f t="shared" si="89"/>
        <v>Transport de residus no perillosos</v>
      </c>
      <c r="E155">
        <f t="shared" si="90"/>
        <v>0</v>
      </c>
      <c r="F155" t="str">
        <f t="shared" si="73"/>
        <v>tkm</v>
      </c>
      <c r="G155">
        <f t="shared" si="91"/>
        <v>11</v>
      </c>
      <c r="H155">
        <f t="shared" si="92"/>
        <v>0</v>
      </c>
      <c r="I155" s="25">
        <f t="shared" si="74"/>
        <v>0.21259241370000001</v>
      </c>
      <c r="J155" s="26">
        <f t="shared" si="75"/>
        <v>0</v>
      </c>
      <c r="K155" t="str">
        <f t="shared" si="86"/>
        <v>Abast 3</v>
      </c>
      <c r="L155" t="str">
        <f>TEXTOS!$H$2</f>
        <v>SI</v>
      </c>
      <c r="M155" t="str">
        <f>TEXTOS!$F$26</f>
        <v>TRN</v>
      </c>
      <c r="N155">
        <f t="shared" si="76"/>
        <v>1</v>
      </c>
    </row>
    <row r="156" spans="1:14" x14ac:dyDescent="0.35">
      <c r="A156">
        <v>155</v>
      </c>
      <c r="B156" t="str">
        <f>TEXTOS!$D$17</f>
        <v>Transport de residus no perillosos</v>
      </c>
      <c r="C156" t="str">
        <f t="shared" si="88"/>
        <v>Transport de residus no perillosos Pneumàtics fins a 0</v>
      </c>
      <c r="D156" t="str">
        <f t="shared" si="89"/>
        <v>Transport de residus no perillosos</v>
      </c>
      <c r="E156">
        <f t="shared" si="90"/>
        <v>0</v>
      </c>
      <c r="F156" t="str">
        <f t="shared" si="73"/>
        <v>tkm</v>
      </c>
      <c r="G156">
        <f t="shared" si="91"/>
        <v>11</v>
      </c>
      <c r="H156">
        <f t="shared" si="92"/>
        <v>0</v>
      </c>
      <c r="I156" s="25">
        <f t="shared" si="74"/>
        <v>0.21259241370000001</v>
      </c>
      <c r="J156" s="26">
        <f t="shared" si="75"/>
        <v>0</v>
      </c>
      <c r="K156" t="str">
        <f t="shared" si="86"/>
        <v>Abast 3</v>
      </c>
      <c r="L156" t="str">
        <f>TEXTOS!$H$2</f>
        <v>SI</v>
      </c>
      <c r="M156" t="str">
        <f>TEXTOS!$F$26</f>
        <v>TRN</v>
      </c>
      <c r="N156">
        <f t="shared" si="76"/>
        <v>1</v>
      </c>
    </row>
    <row r="157" spans="1:14" x14ac:dyDescent="0.35">
      <c r="A157">
        <v>156</v>
      </c>
      <c r="B157" t="str">
        <f>TEXTOS!$D$17</f>
        <v>Transport de residus no perillosos</v>
      </c>
      <c r="C157" t="str">
        <f t="shared" si="88"/>
        <v>Transport de residus no perillosos Plàstics fins a 0</v>
      </c>
      <c r="D157" t="str">
        <f t="shared" si="89"/>
        <v>Transport de residus no perillosos</v>
      </c>
      <c r="E157">
        <f t="shared" si="90"/>
        <v>0</v>
      </c>
      <c r="F157" t="str">
        <f t="shared" si="73"/>
        <v>tkm</v>
      </c>
      <c r="G157">
        <f t="shared" si="91"/>
        <v>11</v>
      </c>
      <c r="H157">
        <f t="shared" si="92"/>
        <v>0</v>
      </c>
      <c r="I157" s="25">
        <f t="shared" si="74"/>
        <v>0.21259241370000001</v>
      </c>
      <c r="J157" s="26">
        <f t="shared" si="75"/>
        <v>0</v>
      </c>
      <c r="K157" t="str">
        <f t="shared" si="86"/>
        <v>Abast 3</v>
      </c>
      <c r="L157" t="str">
        <f>TEXTOS!$H$2</f>
        <v>SI</v>
      </c>
      <c r="M157" t="str">
        <f>TEXTOS!$F$26</f>
        <v>TRN</v>
      </c>
      <c r="N157">
        <f t="shared" si="76"/>
        <v>1</v>
      </c>
    </row>
    <row r="158" spans="1:14" x14ac:dyDescent="0.35">
      <c r="A158">
        <v>157</v>
      </c>
      <c r="B158" t="str">
        <f>TEXTOS!$D$17</f>
        <v>Transport de residus no perillosos</v>
      </c>
      <c r="C158" t="str">
        <f t="shared" si="88"/>
        <v>Transport de residus no perillosos Vidre fins a 0</v>
      </c>
      <c r="D158" t="str">
        <f t="shared" si="89"/>
        <v>Transport de residus no perillosos</v>
      </c>
      <c r="E158">
        <f t="shared" si="90"/>
        <v>0</v>
      </c>
      <c r="F158" t="str">
        <f t="shared" si="73"/>
        <v>tkm</v>
      </c>
      <c r="G158">
        <f t="shared" si="91"/>
        <v>11</v>
      </c>
      <c r="H158">
        <f t="shared" si="92"/>
        <v>0</v>
      </c>
      <c r="I158" s="25">
        <f t="shared" si="74"/>
        <v>0.21259241370000001</v>
      </c>
      <c r="J158" s="26">
        <f t="shared" si="75"/>
        <v>0</v>
      </c>
      <c r="K158" t="str">
        <f t="shared" si="86"/>
        <v>Abast 3</v>
      </c>
      <c r="L158" t="str">
        <f>TEXTOS!$H$2</f>
        <v>SI</v>
      </c>
      <c r="M158" t="str">
        <f>TEXTOS!$F$26</f>
        <v>TRN</v>
      </c>
      <c r="N158">
        <f t="shared" si="76"/>
        <v>1</v>
      </c>
    </row>
    <row r="159" spans="1:14" x14ac:dyDescent="0.35">
      <c r="A159">
        <v>158</v>
      </c>
      <c r="B159" t="str">
        <f>TEXTOS!$D$17</f>
        <v>Transport de residus no perillosos</v>
      </c>
      <c r="C159" t="str">
        <f t="shared" si="88"/>
        <v>Transport de residus no perillosos Banals (Fusta, cautxús i textil) fins a 0</v>
      </c>
      <c r="D159" t="str">
        <f t="shared" si="89"/>
        <v>Transport de residus no perillosos</v>
      </c>
      <c r="E159">
        <f t="shared" si="90"/>
        <v>0</v>
      </c>
      <c r="F159" t="str">
        <f t="shared" si="73"/>
        <v>tkm</v>
      </c>
      <c r="G159">
        <f t="shared" si="91"/>
        <v>11</v>
      </c>
      <c r="H159">
        <f t="shared" si="92"/>
        <v>0</v>
      </c>
      <c r="I159" s="25">
        <f t="shared" si="74"/>
        <v>0.21259241370000001</v>
      </c>
      <c r="J159" s="26">
        <f t="shared" si="75"/>
        <v>0</v>
      </c>
      <c r="K159" t="str">
        <f t="shared" si="86"/>
        <v>Abast 3</v>
      </c>
      <c r="L159" t="str">
        <f>TEXTOS!$H$2</f>
        <v>SI</v>
      </c>
      <c r="M159" t="str">
        <f>TEXTOS!$F$26</f>
        <v>TRN</v>
      </c>
      <c r="N159">
        <f t="shared" si="76"/>
        <v>1</v>
      </c>
    </row>
    <row r="160" spans="1:14" x14ac:dyDescent="0.35">
      <c r="A160">
        <v>159</v>
      </c>
      <c r="B160" t="str">
        <f>TEXTOS!$D$17</f>
        <v>Transport de residus no perillosos</v>
      </c>
      <c r="C160" t="str">
        <f t="shared" si="88"/>
        <v>Transport de residus no perillosos Residus d'oficina (paper, etc.) fins a 0</v>
      </c>
      <c r="D160" t="str">
        <f t="shared" si="89"/>
        <v>Transport de residus no perillosos</v>
      </c>
      <c r="E160">
        <f t="shared" si="90"/>
        <v>0</v>
      </c>
      <c r="F160" t="str">
        <f t="shared" si="73"/>
        <v>tkm</v>
      </c>
      <c r="G160">
        <f t="shared" si="91"/>
        <v>11</v>
      </c>
      <c r="H160">
        <f t="shared" si="92"/>
        <v>0</v>
      </c>
      <c r="I160" s="25">
        <f t="shared" si="74"/>
        <v>0.21259241370000001</v>
      </c>
      <c r="J160" s="26">
        <f t="shared" si="75"/>
        <v>0</v>
      </c>
      <c r="K160" t="str">
        <f t="shared" si="86"/>
        <v>Abast 3</v>
      </c>
      <c r="L160" t="str">
        <f>TEXTOS!$H$2</f>
        <v>SI</v>
      </c>
      <c r="M160" t="str">
        <f>TEXTOS!$F$26</f>
        <v>TRN</v>
      </c>
      <c r="N160">
        <f t="shared" si="76"/>
        <v>1</v>
      </c>
    </row>
    <row r="161" spans="1:14" x14ac:dyDescent="0.35">
      <c r="A161">
        <v>160</v>
      </c>
      <c r="B161" t="str">
        <f>TEXTOS!$D$17</f>
        <v>Transport de residus no perillosos</v>
      </c>
      <c r="C161" t="str">
        <f t="shared" si="88"/>
        <v>Transport de residus no perillosos RP RNP1 fins a 0</v>
      </c>
      <c r="D161" t="str">
        <f t="shared" si="89"/>
        <v>Transport de residus no perillosos</v>
      </c>
      <c r="E161">
        <f t="shared" si="90"/>
        <v>0</v>
      </c>
      <c r="F161" t="str">
        <f t="shared" si="73"/>
        <v>tkm</v>
      </c>
      <c r="G161">
        <f t="shared" si="91"/>
        <v>11</v>
      </c>
      <c r="H161">
        <f t="shared" si="92"/>
        <v>0</v>
      </c>
      <c r="I161" s="25">
        <f t="shared" si="74"/>
        <v>0.21259241370000001</v>
      </c>
      <c r="J161" s="26">
        <f t="shared" si="75"/>
        <v>0</v>
      </c>
      <c r="K161" t="str">
        <f t="shared" si="86"/>
        <v>Abast 3</v>
      </c>
      <c r="L161" t="str">
        <f>TEXTOS!$H$2</f>
        <v>SI</v>
      </c>
      <c r="M161" t="str">
        <f>TEXTOS!$F$26</f>
        <v>TRN</v>
      </c>
      <c r="N161">
        <f t="shared" si="76"/>
        <v>1</v>
      </c>
    </row>
    <row r="162" spans="1:14" x14ac:dyDescent="0.35">
      <c r="A162">
        <v>161</v>
      </c>
      <c r="B162" t="str">
        <f>TEXTOS!$D$17</f>
        <v>Transport de residus no perillosos</v>
      </c>
      <c r="C162" t="str">
        <f t="shared" si="88"/>
        <v>Transport de residus no perillosos RP  fins a 0</v>
      </c>
      <c r="D162" t="str">
        <f t="shared" si="89"/>
        <v>Transport de residus no perillosos</v>
      </c>
      <c r="E162">
        <f t="shared" si="90"/>
        <v>0</v>
      </c>
      <c r="F162" t="str">
        <f t="shared" ref="F162:F184" si="93">IFERROR(VLOOKUP(D162,T_FE,3,0),"-")</f>
        <v>tkm</v>
      </c>
      <c r="G162">
        <f t="shared" si="91"/>
        <v>11</v>
      </c>
      <c r="H162">
        <f t="shared" si="92"/>
        <v>0</v>
      </c>
      <c r="I162" s="25">
        <f t="shared" ref="I162:I184" si="94">IFERROR(VLOOKUP(D162,T_FE,2,0),0)</f>
        <v>0.21259241370000001</v>
      </c>
      <c r="J162" s="26">
        <f t="shared" ref="J162:J184" si="95">E162*I162</f>
        <v>0</v>
      </c>
      <c r="K162" t="str">
        <f t="shared" si="86"/>
        <v>Abast 3</v>
      </c>
      <c r="L162" t="str">
        <f>TEXTOS!$H$2</f>
        <v>SI</v>
      </c>
      <c r="M162" t="str">
        <f>TEXTOS!$F$26</f>
        <v>TRN</v>
      </c>
      <c r="N162">
        <f t="shared" si="76"/>
        <v>1</v>
      </c>
    </row>
    <row r="163" spans="1:14" x14ac:dyDescent="0.35">
      <c r="A163">
        <v>162</v>
      </c>
      <c r="B163" t="str">
        <f>TEXTOS!$D$17</f>
        <v>Transport de residus no perillosos</v>
      </c>
      <c r="C163" t="str">
        <f t="shared" si="88"/>
        <v>Transport de residus no perillosos RP RNP3 fins a 0</v>
      </c>
      <c r="D163" t="str">
        <f t="shared" si="89"/>
        <v>Transport de residus no perillosos</v>
      </c>
      <c r="E163">
        <f t="shared" si="90"/>
        <v>0</v>
      </c>
      <c r="F163" t="str">
        <f t="shared" si="93"/>
        <v>tkm</v>
      </c>
      <c r="G163">
        <f t="shared" si="91"/>
        <v>11</v>
      </c>
      <c r="H163">
        <f t="shared" si="92"/>
        <v>0</v>
      </c>
      <c r="I163" s="25">
        <f t="shared" si="94"/>
        <v>0.21259241370000001</v>
      </c>
      <c r="J163" s="26">
        <f t="shared" si="95"/>
        <v>0</v>
      </c>
      <c r="K163" t="str">
        <f t="shared" si="86"/>
        <v>Abast 3</v>
      </c>
      <c r="L163" t="str">
        <f>TEXTOS!$H$2</f>
        <v>SI</v>
      </c>
      <c r="M163" t="str">
        <f>TEXTOS!$F$26</f>
        <v>TRN</v>
      </c>
      <c r="N163">
        <f t="shared" si="76"/>
        <v>1</v>
      </c>
    </row>
    <row r="164" spans="1:14" x14ac:dyDescent="0.35">
      <c r="A164">
        <v>163</v>
      </c>
      <c r="B164" t="str">
        <f>TEXTOS!$D$17</f>
        <v>Transport de residus no perillosos</v>
      </c>
      <c r="C164" t="str">
        <f t="shared" si="88"/>
        <v>Transport de residus no perillosos RP RNP4 fins a 0</v>
      </c>
      <c r="D164" t="str">
        <f t="shared" si="89"/>
        <v>Transport de residus no perillosos</v>
      </c>
      <c r="E164">
        <f t="shared" si="90"/>
        <v>0</v>
      </c>
      <c r="F164" t="str">
        <f t="shared" si="93"/>
        <v>tkm</v>
      </c>
      <c r="G164">
        <f t="shared" si="91"/>
        <v>11</v>
      </c>
      <c r="H164">
        <f t="shared" si="92"/>
        <v>0</v>
      </c>
      <c r="I164" s="25">
        <f t="shared" si="94"/>
        <v>0.21259241370000001</v>
      </c>
      <c r="J164" s="26">
        <f t="shared" si="95"/>
        <v>0</v>
      </c>
      <c r="K164" t="str">
        <f t="shared" si="86"/>
        <v>Abast 3</v>
      </c>
      <c r="L164" t="str">
        <f>TEXTOS!$H$2</f>
        <v>SI</v>
      </c>
      <c r="M164" t="str">
        <f>TEXTOS!$F$26</f>
        <v>TRN</v>
      </c>
      <c r="N164">
        <f t="shared" si="76"/>
        <v>1</v>
      </c>
    </row>
    <row r="165" spans="1:14" x14ac:dyDescent="0.35">
      <c r="A165">
        <v>164</v>
      </c>
      <c r="B165" t="str">
        <f>TEXTOS!$D$18</f>
        <v>Transport de peces recuperades</v>
      </c>
      <c r="C165" t="str">
        <f t="shared" ref="C165:C180" si="96">O496</f>
        <v>Transport de peces recuperades 0 fins a 0</v>
      </c>
      <c r="D165" t="str">
        <f t="shared" ref="D165:D180" si="97">P496</f>
        <v>Transport de peces recuperades</v>
      </c>
      <c r="E165">
        <f t="shared" ref="E165:E180" si="98">Q496</f>
        <v>0</v>
      </c>
      <c r="F165" t="str">
        <f t="shared" si="93"/>
        <v>tkm</v>
      </c>
      <c r="G165">
        <f t="shared" ref="G165:G184" si="99">R496</f>
        <v>17</v>
      </c>
      <c r="H165">
        <f t="shared" ref="H165:H184" si="100">S496</f>
        <v>0</v>
      </c>
      <c r="I165" s="25">
        <f t="shared" si="94"/>
        <v>0.50650310759999995</v>
      </c>
      <c r="J165" s="26">
        <f t="shared" si="95"/>
        <v>0</v>
      </c>
      <c r="K165" t="str">
        <f t="shared" si="86"/>
        <v>Abast 3</v>
      </c>
      <c r="L165" t="str">
        <f>TEXTOS!$H$3</f>
        <v>NO</v>
      </c>
      <c r="M165" t="str">
        <f>TEXTOS!$F$27</f>
        <v>TPR</v>
      </c>
      <c r="N165">
        <f t="shared" si="76"/>
        <v>1</v>
      </c>
    </row>
    <row r="166" spans="1:14" x14ac:dyDescent="0.35">
      <c r="A166">
        <v>165</v>
      </c>
      <c r="B166" t="str">
        <f>TEXTOS!$D$18</f>
        <v>Transport de peces recuperades</v>
      </c>
      <c r="C166" t="str">
        <f t="shared" si="96"/>
        <v>Transport de peces recuperades 0 fins a 0</v>
      </c>
      <c r="D166" t="str">
        <f t="shared" si="97"/>
        <v>Transport de peces recuperades</v>
      </c>
      <c r="E166">
        <f t="shared" si="98"/>
        <v>0</v>
      </c>
      <c r="F166" t="str">
        <f t="shared" si="93"/>
        <v>tkm</v>
      </c>
      <c r="G166">
        <f t="shared" si="99"/>
        <v>17</v>
      </c>
      <c r="H166">
        <f t="shared" si="100"/>
        <v>0</v>
      </c>
      <c r="I166" s="25">
        <f t="shared" si="94"/>
        <v>0.50650310759999995</v>
      </c>
      <c r="J166" s="26">
        <f t="shared" si="95"/>
        <v>0</v>
      </c>
      <c r="K166" t="str">
        <f t="shared" si="86"/>
        <v>Abast 3</v>
      </c>
      <c r="L166" t="str">
        <f>TEXTOS!$H$3</f>
        <v>NO</v>
      </c>
      <c r="M166" t="str">
        <f>TEXTOS!$F$27</f>
        <v>TPR</v>
      </c>
      <c r="N166">
        <f t="shared" si="76"/>
        <v>1</v>
      </c>
    </row>
    <row r="167" spans="1:14" x14ac:dyDescent="0.35">
      <c r="A167">
        <v>166</v>
      </c>
      <c r="B167" t="str">
        <f>TEXTOS!$D$18</f>
        <v>Transport de peces recuperades</v>
      </c>
      <c r="C167" t="str">
        <f t="shared" si="96"/>
        <v>Transport de peces recuperades 0 fins a 0</v>
      </c>
      <c r="D167" t="str">
        <f t="shared" si="97"/>
        <v>Transport de peces recuperades</v>
      </c>
      <c r="E167">
        <f t="shared" si="98"/>
        <v>0</v>
      </c>
      <c r="F167" t="str">
        <f t="shared" si="93"/>
        <v>tkm</v>
      </c>
      <c r="G167">
        <f t="shared" si="99"/>
        <v>17</v>
      </c>
      <c r="H167">
        <f t="shared" si="100"/>
        <v>0</v>
      </c>
      <c r="I167" s="25">
        <f t="shared" si="94"/>
        <v>0.50650310759999995</v>
      </c>
      <c r="J167" s="26">
        <f t="shared" si="95"/>
        <v>0</v>
      </c>
      <c r="K167" t="str">
        <f t="shared" si="86"/>
        <v>Abast 3</v>
      </c>
      <c r="L167" t="str">
        <f>TEXTOS!$H$3</f>
        <v>NO</v>
      </c>
      <c r="M167" t="str">
        <f>TEXTOS!$F$27</f>
        <v>TPR</v>
      </c>
      <c r="N167">
        <f t="shared" si="76"/>
        <v>1</v>
      </c>
    </row>
    <row r="168" spans="1:14" x14ac:dyDescent="0.35">
      <c r="A168">
        <v>167</v>
      </c>
      <c r="B168" t="str">
        <f>TEXTOS!$D$18</f>
        <v>Transport de peces recuperades</v>
      </c>
      <c r="C168" t="str">
        <f t="shared" si="96"/>
        <v>Transport de peces recuperades 0 fins a 0</v>
      </c>
      <c r="D168" t="str">
        <f t="shared" si="97"/>
        <v>Transport de peces recuperades</v>
      </c>
      <c r="E168">
        <f t="shared" si="98"/>
        <v>0</v>
      </c>
      <c r="F168" t="str">
        <f t="shared" si="93"/>
        <v>tkm</v>
      </c>
      <c r="G168">
        <f t="shared" si="99"/>
        <v>17</v>
      </c>
      <c r="H168">
        <f t="shared" si="100"/>
        <v>0</v>
      </c>
      <c r="I168" s="25">
        <f t="shared" si="94"/>
        <v>0.50650310759999995</v>
      </c>
      <c r="J168" s="26">
        <f t="shared" si="95"/>
        <v>0</v>
      </c>
      <c r="K168" t="str">
        <f t="shared" si="86"/>
        <v>Abast 3</v>
      </c>
      <c r="L168" t="str">
        <f>TEXTOS!$H$3</f>
        <v>NO</v>
      </c>
      <c r="M168" t="str">
        <f>TEXTOS!$F$27</f>
        <v>TPR</v>
      </c>
      <c r="N168">
        <f t="shared" si="76"/>
        <v>1</v>
      </c>
    </row>
    <row r="169" spans="1:14" x14ac:dyDescent="0.35">
      <c r="A169">
        <v>168</v>
      </c>
      <c r="B169" t="str">
        <f>TEXTOS!$D$18</f>
        <v>Transport de peces recuperades</v>
      </c>
      <c r="C169" t="str">
        <f t="shared" si="96"/>
        <v>Transport de peces recuperades 0 fins a 0</v>
      </c>
      <c r="D169" t="str">
        <f t="shared" si="97"/>
        <v>Transport de peces recuperades</v>
      </c>
      <c r="E169">
        <f t="shared" si="98"/>
        <v>0</v>
      </c>
      <c r="F169" t="str">
        <f t="shared" si="93"/>
        <v>tkm</v>
      </c>
      <c r="G169">
        <f t="shared" si="99"/>
        <v>17</v>
      </c>
      <c r="H169">
        <f t="shared" si="100"/>
        <v>0</v>
      </c>
      <c r="I169" s="25">
        <f t="shared" si="94"/>
        <v>0.50650310759999995</v>
      </c>
      <c r="J169" s="26">
        <f t="shared" si="95"/>
        <v>0</v>
      </c>
      <c r="K169" t="str">
        <f t="shared" si="86"/>
        <v>Abast 3</v>
      </c>
      <c r="L169" t="str">
        <f>TEXTOS!$H$3</f>
        <v>NO</v>
      </c>
      <c r="M169" t="str">
        <f>TEXTOS!$F$27</f>
        <v>TPR</v>
      </c>
      <c r="N169">
        <f t="shared" si="76"/>
        <v>1</v>
      </c>
    </row>
    <row r="170" spans="1:14" x14ac:dyDescent="0.35">
      <c r="A170">
        <v>169</v>
      </c>
      <c r="B170" t="str">
        <f>TEXTOS!$D$18</f>
        <v>Transport de peces recuperades</v>
      </c>
      <c r="C170" t="str">
        <f t="shared" si="96"/>
        <v>Transport de peces recuperades 0 fins a 0</v>
      </c>
      <c r="D170" t="str">
        <f t="shared" si="97"/>
        <v>Transport de peces recuperades</v>
      </c>
      <c r="E170">
        <f t="shared" si="98"/>
        <v>0</v>
      </c>
      <c r="F170" t="str">
        <f t="shared" si="93"/>
        <v>tkm</v>
      </c>
      <c r="G170">
        <f t="shared" si="99"/>
        <v>17</v>
      </c>
      <c r="H170">
        <f t="shared" si="100"/>
        <v>0</v>
      </c>
      <c r="I170" s="25">
        <f t="shared" si="94"/>
        <v>0.50650310759999995</v>
      </c>
      <c r="J170" s="26">
        <f t="shared" si="95"/>
        <v>0</v>
      </c>
      <c r="K170" t="str">
        <f t="shared" si="86"/>
        <v>Abast 3</v>
      </c>
      <c r="L170" t="str">
        <f>TEXTOS!$H$3</f>
        <v>NO</v>
      </c>
      <c r="M170" t="str">
        <f>TEXTOS!$F$27</f>
        <v>TPR</v>
      </c>
      <c r="N170">
        <f t="shared" si="76"/>
        <v>1</v>
      </c>
    </row>
    <row r="171" spans="1:14" x14ac:dyDescent="0.35">
      <c r="A171">
        <v>170</v>
      </c>
      <c r="B171" t="str">
        <f>TEXTOS!$D$18</f>
        <v>Transport de peces recuperades</v>
      </c>
      <c r="C171" t="str">
        <f t="shared" si="96"/>
        <v>Transport de peces recuperades 0 fins a 0</v>
      </c>
      <c r="D171" t="str">
        <f t="shared" si="97"/>
        <v>Transport de peces recuperades</v>
      </c>
      <c r="E171">
        <f t="shared" si="98"/>
        <v>0</v>
      </c>
      <c r="F171" t="str">
        <f t="shared" si="93"/>
        <v>tkm</v>
      </c>
      <c r="G171">
        <f t="shared" si="99"/>
        <v>17</v>
      </c>
      <c r="H171">
        <f t="shared" si="100"/>
        <v>0</v>
      </c>
      <c r="I171" s="25">
        <f t="shared" si="94"/>
        <v>0.50650310759999995</v>
      </c>
      <c r="J171" s="26">
        <f t="shared" si="95"/>
        <v>0</v>
      </c>
      <c r="K171" t="str">
        <f t="shared" si="86"/>
        <v>Abast 3</v>
      </c>
      <c r="L171" t="str">
        <f>TEXTOS!$H$3</f>
        <v>NO</v>
      </c>
      <c r="M171" t="str">
        <f>TEXTOS!$F$27</f>
        <v>TPR</v>
      </c>
      <c r="N171">
        <f t="shared" si="76"/>
        <v>1</v>
      </c>
    </row>
    <row r="172" spans="1:14" x14ac:dyDescent="0.35">
      <c r="A172">
        <v>171</v>
      </c>
      <c r="B172" t="str">
        <f>TEXTOS!$D$18</f>
        <v>Transport de peces recuperades</v>
      </c>
      <c r="C172" t="str">
        <f t="shared" si="96"/>
        <v>Transport de peces recuperades 0 fins a 0</v>
      </c>
      <c r="D172" t="str">
        <f t="shared" si="97"/>
        <v>Transport de peces recuperades</v>
      </c>
      <c r="E172">
        <f t="shared" si="98"/>
        <v>0</v>
      </c>
      <c r="F172" t="str">
        <f t="shared" si="93"/>
        <v>tkm</v>
      </c>
      <c r="G172">
        <f t="shared" si="99"/>
        <v>17</v>
      </c>
      <c r="H172">
        <f t="shared" si="100"/>
        <v>0</v>
      </c>
      <c r="I172" s="25">
        <f t="shared" si="94"/>
        <v>0.50650310759999995</v>
      </c>
      <c r="J172" s="26">
        <f t="shared" si="95"/>
        <v>0</v>
      </c>
      <c r="K172" t="str">
        <f t="shared" si="86"/>
        <v>Abast 3</v>
      </c>
      <c r="L172" t="str">
        <f>TEXTOS!$H$3</f>
        <v>NO</v>
      </c>
      <c r="M172" t="str">
        <f>TEXTOS!$F$27</f>
        <v>TPR</v>
      </c>
      <c r="N172">
        <f t="shared" si="76"/>
        <v>1</v>
      </c>
    </row>
    <row r="173" spans="1:14" x14ac:dyDescent="0.35">
      <c r="A173">
        <v>172</v>
      </c>
      <c r="B173" t="str">
        <f>TEXTOS!$D$18</f>
        <v>Transport de peces recuperades</v>
      </c>
      <c r="C173" t="str">
        <f t="shared" si="96"/>
        <v>Transport de peces recuperades 0 fins a 0</v>
      </c>
      <c r="D173" t="str">
        <f t="shared" si="97"/>
        <v>Transport de peces recuperades</v>
      </c>
      <c r="E173">
        <f t="shared" si="98"/>
        <v>0</v>
      </c>
      <c r="F173" t="str">
        <f t="shared" si="93"/>
        <v>tkm</v>
      </c>
      <c r="G173">
        <f t="shared" si="99"/>
        <v>17</v>
      </c>
      <c r="H173">
        <f t="shared" si="100"/>
        <v>0</v>
      </c>
      <c r="I173" s="25">
        <f t="shared" si="94"/>
        <v>0.50650310759999995</v>
      </c>
      <c r="J173" s="26">
        <f t="shared" si="95"/>
        <v>0</v>
      </c>
      <c r="K173" t="str">
        <f t="shared" si="86"/>
        <v>Abast 3</v>
      </c>
      <c r="L173" t="str">
        <f>TEXTOS!$H$3</f>
        <v>NO</v>
      </c>
      <c r="M173" t="str">
        <f>TEXTOS!$F$27</f>
        <v>TPR</v>
      </c>
      <c r="N173">
        <f t="shared" si="76"/>
        <v>1</v>
      </c>
    </row>
    <row r="174" spans="1:14" x14ac:dyDescent="0.35">
      <c r="A174">
        <v>173</v>
      </c>
      <c r="B174" t="str">
        <f>TEXTOS!$D$18</f>
        <v>Transport de peces recuperades</v>
      </c>
      <c r="C174" t="str">
        <f t="shared" si="96"/>
        <v>Transport de peces recuperades 0 fins a 0</v>
      </c>
      <c r="D174" t="str">
        <f t="shared" si="97"/>
        <v>Transport de peces recuperades</v>
      </c>
      <c r="E174">
        <f t="shared" si="98"/>
        <v>0</v>
      </c>
      <c r="F174" t="str">
        <f t="shared" si="93"/>
        <v>tkm</v>
      </c>
      <c r="G174">
        <f t="shared" si="99"/>
        <v>17</v>
      </c>
      <c r="H174">
        <f t="shared" si="100"/>
        <v>0</v>
      </c>
      <c r="I174" s="25">
        <f t="shared" si="94"/>
        <v>0.50650310759999995</v>
      </c>
      <c r="J174" s="26">
        <f t="shared" si="95"/>
        <v>0</v>
      </c>
      <c r="K174" t="str">
        <f t="shared" si="86"/>
        <v>Abast 3</v>
      </c>
      <c r="L174" t="str">
        <f>TEXTOS!$H$3</f>
        <v>NO</v>
      </c>
      <c r="M174" t="str">
        <f>TEXTOS!$F$27</f>
        <v>TPR</v>
      </c>
      <c r="N174">
        <f t="shared" si="76"/>
        <v>1</v>
      </c>
    </row>
    <row r="175" spans="1:14" x14ac:dyDescent="0.35">
      <c r="A175">
        <v>174</v>
      </c>
      <c r="B175" t="str">
        <f>TEXTOS!$D$18</f>
        <v>Transport de peces recuperades</v>
      </c>
      <c r="C175" t="str">
        <f t="shared" si="96"/>
        <v>Transport de peces recuperades 0 fins a 0</v>
      </c>
      <c r="D175" t="str">
        <f t="shared" si="97"/>
        <v>Transport de peces recuperades</v>
      </c>
      <c r="E175">
        <f t="shared" si="98"/>
        <v>0</v>
      </c>
      <c r="F175" t="str">
        <f t="shared" si="93"/>
        <v>tkm</v>
      </c>
      <c r="G175">
        <f t="shared" si="99"/>
        <v>17</v>
      </c>
      <c r="H175">
        <f t="shared" si="100"/>
        <v>0</v>
      </c>
      <c r="I175" s="25">
        <f t="shared" si="94"/>
        <v>0.50650310759999995</v>
      </c>
      <c r="J175" s="26">
        <f t="shared" si="95"/>
        <v>0</v>
      </c>
      <c r="K175" t="str">
        <f t="shared" ref="K175:K184" si="101">VLOOKUP(G175,T_CATEG_GEI_ALC,3,0)</f>
        <v>Abast 3</v>
      </c>
      <c r="L175" t="str">
        <f>TEXTOS!$H$3</f>
        <v>NO</v>
      </c>
      <c r="M175" t="str">
        <f>TEXTOS!$F$27</f>
        <v>TPR</v>
      </c>
      <c r="N175">
        <f t="shared" si="76"/>
        <v>1</v>
      </c>
    </row>
    <row r="176" spans="1:14" x14ac:dyDescent="0.35">
      <c r="A176">
        <v>175</v>
      </c>
      <c r="B176" t="str">
        <f>TEXTOS!$D$18</f>
        <v>Transport de peces recuperades</v>
      </c>
      <c r="C176" t="str">
        <f t="shared" si="96"/>
        <v>Transport de peces recuperades 0 fins a 0</v>
      </c>
      <c r="D176" t="str">
        <f t="shared" si="97"/>
        <v>Transport de peces recuperades</v>
      </c>
      <c r="E176">
        <f t="shared" si="98"/>
        <v>0</v>
      </c>
      <c r="F176" t="str">
        <f t="shared" si="93"/>
        <v>tkm</v>
      </c>
      <c r="G176">
        <f t="shared" si="99"/>
        <v>17</v>
      </c>
      <c r="H176">
        <f t="shared" si="100"/>
        <v>0</v>
      </c>
      <c r="I176" s="25">
        <f t="shared" si="94"/>
        <v>0.50650310759999995</v>
      </c>
      <c r="J176" s="26">
        <f t="shared" si="95"/>
        <v>0</v>
      </c>
      <c r="K176" t="str">
        <f t="shared" si="101"/>
        <v>Abast 3</v>
      </c>
      <c r="L176" t="str">
        <f>TEXTOS!$H$3</f>
        <v>NO</v>
      </c>
      <c r="M176" t="str">
        <f>TEXTOS!$F$27</f>
        <v>TPR</v>
      </c>
      <c r="N176">
        <f t="shared" si="76"/>
        <v>1</v>
      </c>
    </row>
    <row r="177" spans="1:21" x14ac:dyDescent="0.35">
      <c r="A177">
        <v>176</v>
      </c>
      <c r="B177" t="str">
        <f>TEXTOS!$D$18</f>
        <v>Transport de peces recuperades</v>
      </c>
      <c r="C177" t="str">
        <f t="shared" si="96"/>
        <v>Transport de peces recuperades 0 fins a 0</v>
      </c>
      <c r="D177" t="str">
        <f t="shared" si="97"/>
        <v>Transport de peces recuperades</v>
      </c>
      <c r="E177">
        <f t="shared" si="98"/>
        <v>0</v>
      </c>
      <c r="F177" t="str">
        <f t="shared" si="93"/>
        <v>tkm</v>
      </c>
      <c r="G177">
        <f t="shared" si="99"/>
        <v>17</v>
      </c>
      <c r="H177">
        <f t="shared" si="100"/>
        <v>0</v>
      </c>
      <c r="I177" s="25">
        <f t="shared" si="94"/>
        <v>0.50650310759999995</v>
      </c>
      <c r="J177" s="26">
        <f t="shared" si="95"/>
        <v>0</v>
      </c>
      <c r="K177" t="str">
        <f t="shared" si="101"/>
        <v>Abast 3</v>
      </c>
      <c r="L177" t="str">
        <f>TEXTOS!$H$3</f>
        <v>NO</v>
      </c>
      <c r="M177" t="str">
        <f>TEXTOS!$F$27</f>
        <v>TPR</v>
      </c>
      <c r="N177">
        <f t="shared" si="76"/>
        <v>1</v>
      </c>
    </row>
    <row r="178" spans="1:21" x14ac:dyDescent="0.35">
      <c r="A178">
        <v>177</v>
      </c>
      <c r="B178" t="str">
        <f>TEXTOS!$D$18</f>
        <v>Transport de peces recuperades</v>
      </c>
      <c r="C178" t="str">
        <f t="shared" si="96"/>
        <v>Transport de peces recuperades 0 fins a 0</v>
      </c>
      <c r="D178" t="str">
        <f t="shared" si="97"/>
        <v>Transport de peces recuperades</v>
      </c>
      <c r="E178">
        <f t="shared" si="98"/>
        <v>0</v>
      </c>
      <c r="F178" t="str">
        <f t="shared" si="93"/>
        <v>tkm</v>
      </c>
      <c r="G178">
        <f t="shared" si="99"/>
        <v>17</v>
      </c>
      <c r="H178">
        <f t="shared" si="100"/>
        <v>0</v>
      </c>
      <c r="I178" s="25">
        <f t="shared" si="94"/>
        <v>0.50650310759999995</v>
      </c>
      <c r="J178" s="26">
        <f t="shared" si="95"/>
        <v>0</v>
      </c>
      <c r="K178" t="str">
        <f t="shared" si="101"/>
        <v>Abast 3</v>
      </c>
      <c r="L178" t="str">
        <f>TEXTOS!$H$3</f>
        <v>NO</v>
      </c>
      <c r="M178" t="str">
        <f>TEXTOS!$F$27</f>
        <v>TPR</v>
      </c>
      <c r="N178">
        <f t="shared" si="76"/>
        <v>1</v>
      </c>
    </row>
    <row r="179" spans="1:21" x14ac:dyDescent="0.35">
      <c r="A179">
        <v>178</v>
      </c>
      <c r="B179" t="str">
        <f>TEXTOS!$D$18</f>
        <v>Transport de peces recuperades</v>
      </c>
      <c r="C179" t="str">
        <f t="shared" si="96"/>
        <v>Transport de peces recuperades 0 fins a 0</v>
      </c>
      <c r="D179" t="str">
        <f t="shared" si="97"/>
        <v>Transport de peces recuperades</v>
      </c>
      <c r="E179">
        <f t="shared" si="98"/>
        <v>0</v>
      </c>
      <c r="F179" t="str">
        <f t="shared" si="93"/>
        <v>tkm</v>
      </c>
      <c r="G179">
        <f t="shared" si="99"/>
        <v>17</v>
      </c>
      <c r="H179">
        <f t="shared" si="100"/>
        <v>0</v>
      </c>
      <c r="I179" s="25">
        <f t="shared" si="94"/>
        <v>0.50650310759999995</v>
      </c>
      <c r="J179" s="26">
        <f t="shared" si="95"/>
        <v>0</v>
      </c>
      <c r="K179" t="str">
        <f t="shared" si="101"/>
        <v>Abast 3</v>
      </c>
      <c r="L179" t="str">
        <f>TEXTOS!$H$3</f>
        <v>NO</v>
      </c>
      <c r="M179" t="str">
        <f>TEXTOS!$F$27</f>
        <v>TPR</v>
      </c>
      <c r="N179">
        <f t="shared" si="76"/>
        <v>1</v>
      </c>
    </row>
    <row r="180" spans="1:21" x14ac:dyDescent="0.35">
      <c r="A180">
        <v>179</v>
      </c>
      <c r="B180" t="str">
        <f>TEXTOS!$D$18</f>
        <v>Transport de peces recuperades</v>
      </c>
      <c r="C180" t="str">
        <f t="shared" si="96"/>
        <v>Transport de peces recuperades 0 fins a 0</v>
      </c>
      <c r="D180" t="str">
        <f t="shared" si="97"/>
        <v>Transport de peces recuperades</v>
      </c>
      <c r="E180">
        <f t="shared" si="98"/>
        <v>0</v>
      </c>
      <c r="F180" t="str">
        <f t="shared" si="93"/>
        <v>tkm</v>
      </c>
      <c r="G180">
        <f t="shared" si="99"/>
        <v>17</v>
      </c>
      <c r="H180">
        <f t="shared" si="100"/>
        <v>0</v>
      </c>
      <c r="I180" s="25">
        <f t="shared" si="94"/>
        <v>0.50650310759999995</v>
      </c>
      <c r="J180" s="26">
        <f t="shared" si="95"/>
        <v>0</v>
      </c>
      <c r="K180" t="str">
        <f t="shared" si="101"/>
        <v>Abast 3</v>
      </c>
      <c r="L180" t="str">
        <f>TEXTOS!$H$3</f>
        <v>NO</v>
      </c>
      <c r="M180" t="str">
        <f>TEXTOS!$F$27</f>
        <v>TPR</v>
      </c>
      <c r="N180">
        <f t="shared" si="76"/>
        <v>1</v>
      </c>
    </row>
    <row r="181" spans="1:21" x14ac:dyDescent="0.35">
      <c r="A181">
        <v>180</v>
      </c>
      <c r="B181" t="str">
        <f>TEXTOS!$D$18</f>
        <v>Transport de peces recuperades</v>
      </c>
      <c r="C181" t="str">
        <f>O512</f>
        <v>Transport de peces recuperades 0 fins a 0</v>
      </c>
      <c r="D181" t="str">
        <f t="shared" ref="D181:D184" si="102">P512</f>
        <v>Transport de peces recuperades</v>
      </c>
      <c r="E181">
        <f t="shared" ref="E181:E184" si="103">Q512</f>
        <v>0</v>
      </c>
      <c r="F181" t="str">
        <f t="shared" si="93"/>
        <v>tkm</v>
      </c>
      <c r="G181">
        <f t="shared" si="99"/>
        <v>17</v>
      </c>
      <c r="H181">
        <f t="shared" si="100"/>
        <v>0</v>
      </c>
      <c r="I181" s="25">
        <f t="shared" si="94"/>
        <v>0.50650310759999995</v>
      </c>
      <c r="J181" s="26">
        <f t="shared" si="95"/>
        <v>0</v>
      </c>
      <c r="K181" t="str">
        <f t="shared" si="101"/>
        <v>Abast 3</v>
      </c>
      <c r="L181" t="str">
        <f>TEXTOS!$H$3</f>
        <v>NO</v>
      </c>
      <c r="M181" t="str">
        <f>TEXTOS!$F$27</f>
        <v>TPR</v>
      </c>
      <c r="N181">
        <f t="shared" si="76"/>
        <v>1</v>
      </c>
    </row>
    <row r="182" spans="1:21" x14ac:dyDescent="0.35">
      <c r="A182">
        <v>181</v>
      </c>
      <c r="B182" t="str">
        <f>TEXTOS!$D$18</f>
        <v>Transport de peces recuperades</v>
      </c>
      <c r="C182" t="str">
        <f>O513</f>
        <v>Transport de peces recuperades 0 fins a 0</v>
      </c>
      <c r="D182" t="str">
        <f t="shared" si="102"/>
        <v>Transport de peces recuperades</v>
      </c>
      <c r="E182">
        <f t="shared" si="103"/>
        <v>0</v>
      </c>
      <c r="F182" t="str">
        <f t="shared" si="93"/>
        <v>tkm</v>
      </c>
      <c r="G182">
        <f t="shared" si="99"/>
        <v>17</v>
      </c>
      <c r="H182">
        <f t="shared" si="100"/>
        <v>0</v>
      </c>
      <c r="I182" s="25">
        <f t="shared" si="94"/>
        <v>0.50650310759999995</v>
      </c>
      <c r="J182" s="26">
        <f t="shared" si="95"/>
        <v>0</v>
      </c>
      <c r="K182" t="str">
        <f t="shared" si="101"/>
        <v>Abast 3</v>
      </c>
      <c r="L182" t="str">
        <f>TEXTOS!$H$3</f>
        <v>NO</v>
      </c>
      <c r="M182" t="str">
        <f>TEXTOS!$F$27</f>
        <v>TPR</v>
      </c>
      <c r="N182">
        <f t="shared" si="76"/>
        <v>1</v>
      </c>
    </row>
    <row r="183" spans="1:21" x14ac:dyDescent="0.35">
      <c r="A183">
        <v>182</v>
      </c>
      <c r="B183" t="str">
        <f>TEXTOS!$D$18</f>
        <v>Transport de peces recuperades</v>
      </c>
      <c r="C183" t="str">
        <f>O514</f>
        <v>Transport de peces recuperades 0 fins a 0</v>
      </c>
      <c r="D183" t="str">
        <f t="shared" si="102"/>
        <v>Transport de peces recuperades</v>
      </c>
      <c r="E183">
        <f t="shared" si="103"/>
        <v>0</v>
      </c>
      <c r="F183" t="str">
        <f t="shared" si="93"/>
        <v>tkm</v>
      </c>
      <c r="G183">
        <f t="shared" si="99"/>
        <v>17</v>
      </c>
      <c r="H183">
        <f t="shared" si="100"/>
        <v>0</v>
      </c>
      <c r="I183" s="25">
        <f t="shared" si="94"/>
        <v>0.50650310759999995</v>
      </c>
      <c r="J183" s="26">
        <f t="shared" si="95"/>
        <v>0</v>
      </c>
      <c r="K183" t="str">
        <f t="shared" si="101"/>
        <v>Abast 3</v>
      </c>
      <c r="L183" t="str">
        <f>TEXTOS!$H$3</f>
        <v>NO</v>
      </c>
      <c r="M183" t="str">
        <f>TEXTOS!$F$27</f>
        <v>TPR</v>
      </c>
      <c r="N183">
        <f t="shared" si="76"/>
        <v>1</v>
      </c>
    </row>
    <row r="184" spans="1:21" x14ac:dyDescent="0.35">
      <c r="A184">
        <v>183</v>
      </c>
      <c r="B184" t="str">
        <f>TEXTOS!$D$18</f>
        <v>Transport de peces recuperades</v>
      </c>
      <c r="C184" t="str">
        <f>O515</f>
        <v>Transport de peces recuperades 0 fins a 0</v>
      </c>
      <c r="D184" t="str">
        <f t="shared" si="102"/>
        <v>Transport de peces recuperades</v>
      </c>
      <c r="E184">
        <f t="shared" si="103"/>
        <v>0</v>
      </c>
      <c r="F184" t="str">
        <f t="shared" si="93"/>
        <v>tkm</v>
      </c>
      <c r="G184">
        <f t="shared" si="99"/>
        <v>17</v>
      </c>
      <c r="H184">
        <f t="shared" si="100"/>
        <v>0</v>
      </c>
      <c r="I184" s="25">
        <f t="shared" si="94"/>
        <v>0.50650310759999995</v>
      </c>
      <c r="J184" s="26">
        <f t="shared" si="95"/>
        <v>0</v>
      </c>
      <c r="K184" t="str">
        <f t="shared" si="101"/>
        <v>Abast 3</v>
      </c>
      <c r="L184" t="str">
        <f>TEXTOS!$H$3</f>
        <v>NO</v>
      </c>
      <c r="M184" t="str">
        <f>TEXTOS!$F$27</f>
        <v>TPR</v>
      </c>
      <c r="N184">
        <f t="shared" si="76"/>
        <v>1</v>
      </c>
    </row>
    <row r="186" spans="1:21" x14ac:dyDescent="0.35">
      <c r="J186" s="26">
        <f>SUMIF($K$2:$K$184,K186,$J$2:$J$184)</f>
        <v>0</v>
      </c>
      <c r="K186" t="str">
        <f>TEXTOS!$AK$2</f>
        <v>Abast 1</v>
      </c>
    </row>
    <row r="187" spans="1:21" x14ac:dyDescent="0.35">
      <c r="J187" s="26">
        <f>SUMIF($K$2:$K$184,K187,$J$2:$J$184)</f>
        <v>0</v>
      </c>
      <c r="K187" t="str">
        <f>TEXTOS!$AK$3</f>
        <v>Abast 2</v>
      </c>
    </row>
    <row r="188" spans="1:21" x14ac:dyDescent="0.35">
      <c r="J188" s="26">
        <f>SUMIF($K$2:$K$184,K188,$J$2:$J$184)</f>
        <v>0</v>
      </c>
      <c r="K188" t="str">
        <f>TEXTOS!$AK$4</f>
        <v>Abast 3</v>
      </c>
    </row>
    <row r="189" spans="1:21" x14ac:dyDescent="0.35">
      <c r="J189" s="29">
        <f>SUM(J186:J188)</f>
        <v>0</v>
      </c>
      <c r="K189" t="s">
        <v>365</v>
      </c>
    </row>
    <row r="190" spans="1:21" x14ac:dyDescent="0.35">
      <c r="S190" t="str">
        <f>TEXTOS!$AK$2</f>
        <v>Abast 1</v>
      </c>
      <c r="T190" t="str">
        <f>TEXTOS!$AK$3</f>
        <v>Abast 2</v>
      </c>
      <c r="U190" t="str">
        <f>TEXTOS!$AK$4</f>
        <v>Abast 3</v>
      </c>
    </row>
    <row r="191" spans="1:21" x14ac:dyDescent="0.35">
      <c r="B191" t="str">
        <f>TEXTOS!D2</f>
        <v>Electricitat</v>
      </c>
      <c r="J191" s="26">
        <f t="shared" ref="J191:J207" si="104">SUMIF($B$2:$B$184,B191,$J$2:$J$184)</f>
        <v>0</v>
      </c>
      <c r="K191" t="str">
        <f>TEXTOS!$AK$3</f>
        <v>Abast 2</v>
      </c>
      <c r="R191" t="str">
        <f>B191</f>
        <v>Electricitat</v>
      </c>
      <c r="S191" s="54" t="str">
        <f>IF($K191=S$210,$J191,"")</f>
        <v/>
      </c>
      <c r="T191" s="54">
        <f t="shared" ref="T191:U206" si="105">IF($K191=T$210,$J191,"")</f>
        <v>0</v>
      </c>
      <c r="U191" s="54" t="str">
        <f t="shared" si="105"/>
        <v/>
      </c>
    </row>
    <row r="192" spans="1:21" x14ac:dyDescent="0.35">
      <c r="B192" t="str">
        <f>TEXTOS!D3</f>
        <v>Consum d'energia</v>
      </c>
      <c r="J192" s="26">
        <f t="shared" si="104"/>
        <v>0</v>
      </c>
      <c r="K192" t="str">
        <f>TEXTOS!$AK$4</f>
        <v>Abast 3</v>
      </c>
      <c r="R192" t="str">
        <f t="shared" ref="R192:R207" si="106">B192</f>
        <v>Consum d'energia</v>
      </c>
      <c r="S192" s="54" t="str">
        <f t="shared" ref="S192:U207" si="107">IF($K192=S$210,$J192,"")</f>
        <v/>
      </c>
      <c r="T192" s="54" t="str">
        <f t="shared" si="105"/>
        <v/>
      </c>
      <c r="U192" s="54">
        <f t="shared" si="105"/>
        <v>0</v>
      </c>
    </row>
    <row r="193" spans="2:21" x14ac:dyDescent="0.35">
      <c r="B193" t="str">
        <f>TEXTOS!D4</f>
        <v>Emissions de combustió d'energia</v>
      </c>
      <c r="J193" s="26">
        <f t="shared" si="104"/>
        <v>0</v>
      </c>
      <c r="K193" t="str">
        <f>TEXTOS!$AK$2</f>
        <v>Abast 1</v>
      </c>
      <c r="R193" t="str">
        <f t="shared" si="106"/>
        <v>Emissions de combustió d'energia</v>
      </c>
      <c r="S193" s="54">
        <f t="shared" si="107"/>
        <v>0</v>
      </c>
      <c r="T193" s="54" t="str">
        <f t="shared" si="105"/>
        <v/>
      </c>
      <c r="U193" s="54" t="str">
        <f t="shared" si="105"/>
        <v/>
      </c>
    </row>
    <row r="194" spans="2:21" x14ac:dyDescent="0.35">
      <c r="B194" t="str">
        <f>TEXTOS!D5</f>
        <v>Aigua</v>
      </c>
      <c r="J194" s="26">
        <f t="shared" si="104"/>
        <v>0</v>
      </c>
      <c r="K194" t="str">
        <f>TEXTOS!$AK$4</f>
        <v>Abast 3</v>
      </c>
      <c r="R194" t="str">
        <f t="shared" si="106"/>
        <v>Aigua</v>
      </c>
      <c r="S194" s="54" t="str">
        <f t="shared" si="107"/>
        <v/>
      </c>
      <c r="T194" s="54" t="str">
        <f t="shared" si="105"/>
        <v/>
      </c>
      <c r="U194" s="54">
        <f t="shared" si="105"/>
        <v>0</v>
      </c>
    </row>
    <row r="195" spans="2:21" x14ac:dyDescent="0.35">
      <c r="B195" t="str">
        <f>TEXTOS!D6</f>
        <v>Consumibles i materials auxiliars</v>
      </c>
      <c r="J195" s="26">
        <f t="shared" si="104"/>
        <v>0</v>
      </c>
      <c r="K195" t="str">
        <f>TEXTOS!$AK$4</f>
        <v>Abast 3</v>
      </c>
      <c r="R195" t="str">
        <f t="shared" si="106"/>
        <v>Consumibles i materials auxiliars</v>
      </c>
      <c r="S195" s="54" t="str">
        <f t="shared" si="107"/>
        <v/>
      </c>
      <c r="T195" s="54" t="str">
        <f t="shared" si="105"/>
        <v/>
      </c>
      <c r="U195" s="54">
        <f t="shared" si="105"/>
        <v>0</v>
      </c>
    </row>
    <row r="196" spans="2:21" x14ac:dyDescent="0.35">
      <c r="B196" t="str">
        <f>TEXTOS!D7</f>
        <v>Consum de refrigerants</v>
      </c>
      <c r="J196" s="26">
        <f t="shared" si="104"/>
        <v>0</v>
      </c>
      <c r="K196" t="str">
        <f>TEXTOS!$AK$4</f>
        <v>Abast 3</v>
      </c>
      <c r="R196" t="str">
        <f t="shared" si="106"/>
        <v>Consum de refrigerants</v>
      </c>
      <c r="S196" s="54" t="str">
        <f t="shared" si="107"/>
        <v/>
      </c>
      <c r="T196" s="54" t="str">
        <f t="shared" si="105"/>
        <v/>
      </c>
      <c r="U196" s="54">
        <f t="shared" si="105"/>
        <v>0</v>
      </c>
    </row>
    <row r="197" spans="2:21" x14ac:dyDescent="0.35">
      <c r="B197" t="str">
        <f>TEXTOS!D8</f>
        <v>Emissions de refrigerants</v>
      </c>
      <c r="J197" s="26">
        <f t="shared" si="104"/>
        <v>0</v>
      </c>
      <c r="K197" t="str">
        <f>TEXTOS!$AK$2</f>
        <v>Abast 1</v>
      </c>
      <c r="R197" t="str">
        <f t="shared" si="106"/>
        <v>Emissions de refrigerants</v>
      </c>
      <c r="S197" s="54">
        <f t="shared" si="107"/>
        <v>0</v>
      </c>
      <c r="T197" s="54" t="str">
        <f t="shared" si="105"/>
        <v/>
      </c>
      <c r="U197" s="54" t="str">
        <f t="shared" si="105"/>
        <v/>
      </c>
    </row>
    <row r="198" spans="2:21" x14ac:dyDescent="0.35">
      <c r="B198" t="str">
        <f>TEXTOS!D9</f>
        <v>Residus perillosos</v>
      </c>
      <c r="J198" s="26">
        <f t="shared" si="104"/>
        <v>0</v>
      </c>
      <c r="K198" t="str">
        <f>TEXTOS!$AK$4</f>
        <v>Abast 3</v>
      </c>
      <c r="R198" t="str">
        <f t="shared" si="106"/>
        <v>Residus perillosos</v>
      </c>
      <c r="S198" s="54" t="str">
        <f t="shared" si="107"/>
        <v/>
      </c>
      <c r="T198" s="54" t="str">
        <f t="shared" si="105"/>
        <v/>
      </c>
      <c r="U198" s="54">
        <f t="shared" si="105"/>
        <v>0</v>
      </c>
    </row>
    <row r="199" spans="2:21" x14ac:dyDescent="0.35">
      <c r="B199" t="str">
        <f>TEXTOS!D10</f>
        <v>Residus no perillosos</v>
      </c>
      <c r="J199" s="26">
        <f t="shared" si="104"/>
        <v>0</v>
      </c>
      <c r="K199" t="str">
        <f>TEXTOS!$AK$4</f>
        <v>Abast 3</v>
      </c>
      <c r="R199" t="str">
        <f t="shared" si="106"/>
        <v>Residus no perillosos</v>
      </c>
      <c r="S199" s="54" t="str">
        <f t="shared" si="107"/>
        <v/>
      </c>
      <c r="T199" s="54" t="str">
        <f t="shared" si="105"/>
        <v/>
      </c>
      <c r="U199" s="54">
        <f t="shared" si="105"/>
        <v>0</v>
      </c>
    </row>
    <row r="200" spans="2:21" x14ac:dyDescent="0.35">
      <c r="B200" t="str">
        <f>TEXTOS!D11</f>
        <v>Aigües residuals</v>
      </c>
      <c r="J200" s="26">
        <f t="shared" si="104"/>
        <v>0</v>
      </c>
      <c r="K200" t="str">
        <f>TEXTOS!$AK$4</f>
        <v>Abast 3</v>
      </c>
      <c r="R200" t="str">
        <f t="shared" si="106"/>
        <v>Aigües residuals</v>
      </c>
      <c r="S200" s="54" t="str">
        <f t="shared" si="107"/>
        <v/>
      </c>
      <c r="T200" s="54" t="str">
        <f t="shared" si="105"/>
        <v/>
      </c>
      <c r="U200" s="54">
        <f t="shared" si="105"/>
        <v>0</v>
      </c>
    </row>
    <row r="201" spans="2:21" x14ac:dyDescent="0.35">
      <c r="B201" t="str">
        <f>TEXTOS!D12</f>
        <v>Transport de vehicles</v>
      </c>
      <c r="J201" s="26">
        <f t="shared" si="104"/>
        <v>0</v>
      </c>
      <c r="K201" t="str">
        <f>TEXTOS!$AK$4</f>
        <v>Abast 3</v>
      </c>
      <c r="R201" t="str">
        <f t="shared" si="106"/>
        <v>Transport de vehicles</v>
      </c>
      <c r="S201" s="54" t="str">
        <f t="shared" si="107"/>
        <v/>
      </c>
      <c r="T201" s="54" t="str">
        <f t="shared" si="105"/>
        <v/>
      </c>
      <c r="U201" s="54">
        <f t="shared" si="105"/>
        <v>0</v>
      </c>
    </row>
    <row r="202" spans="2:21" x14ac:dyDescent="0.35">
      <c r="B202" t="str">
        <f>TEXTOS!D13</f>
        <v>Transport de consumibles i materials auxiliars</v>
      </c>
      <c r="J202" s="26">
        <f t="shared" si="104"/>
        <v>0</v>
      </c>
      <c r="K202" t="str">
        <f>TEXTOS!$AK$4</f>
        <v>Abast 3</v>
      </c>
      <c r="R202" t="str">
        <f t="shared" si="106"/>
        <v>Transport de consumibles i materials auxiliars</v>
      </c>
      <c r="S202" s="54" t="str">
        <f t="shared" si="107"/>
        <v/>
      </c>
      <c r="T202" s="54" t="str">
        <f t="shared" si="105"/>
        <v/>
      </c>
      <c r="U202" s="54">
        <f t="shared" si="105"/>
        <v>0</v>
      </c>
    </row>
    <row r="203" spans="2:21" x14ac:dyDescent="0.35">
      <c r="B203" t="str">
        <f>TEXTOS!D14</f>
        <v>Transport d'energia</v>
      </c>
      <c r="J203" s="26">
        <f t="shared" si="104"/>
        <v>0</v>
      </c>
      <c r="K203" t="str">
        <f>TEXTOS!$AK$4</f>
        <v>Abast 3</v>
      </c>
      <c r="R203" t="str">
        <f t="shared" si="106"/>
        <v>Transport d'energia</v>
      </c>
      <c r="S203" s="54" t="str">
        <f t="shared" si="107"/>
        <v/>
      </c>
      <c r="T203" s="54" t="str">
        <f t="shared" si="105"/>
        <v/>
      </c>
      <c r="U203" s="54">
        <f t="shared" si="105"/>
        <v>0</v>
      </c>
    </row>
    <row r="204" spans="2:21" x14ac:dyDescent="0.35">
      <c r="B204" t="str">
        <f>TEXTOS!D15</f>
        <v>Transport de refrigerants</v>
      </c>
      <c r="J204" s="26">
        <f t="shared" si="104"/>
        <v>0</v>
      </c>
      <c r="K204" t="str">
        <f>TEXTOS!$AK$4</f>
        <v>Abast 3</v>
      </c>
      <c r="R204" t="str">
        <f t="shared" si="106"/>
        <v>Transport de refrigerants</v>
      </c>
      <c r="S204" s="54" t="str">
        <f t="shared" si="107"/>
        <v/>
      </c>
      <c r="T204" s="54" t="str">
        <f t="shared" si="105"/>
        <v/>
      </c>
      <c r="U204" s="54">
        <f t="shared" si="105"/>
        <v>0</v>
      </c>
    </row>
    <row r="205" spans="2:21" x14ac:dyDescent="0.35">
      <c r="B205" t="str">
        <f>TEXTOS!D16</f>
        <v>Transport de residus perillosos</v>
      </c>
      <c r="J205" s="26">
        <f t="shared" si="104"/>
        <v>0</v>
      </c>
      <c r="K205" t="str">
        <f>TEXTOS!$AK$4</f>
        <v>Abast 3</v>
      </c>
      <c r="R205" t="str">
        <f t="shared" si="106"/>
        <v>Transport de residus perillosos</v>
      </c>
      <c r="S205" s="54" t="str">
        <f t="shared" si="107"/>
        <v/>
      </c>
      <c r="T205" s="54" t="str">
        <f t="shared" si="105"/>
        <v/>
      </c>
      <c r="U205" s="54">
        <f t="shared" si="105"/>
        <v>0</v>
      </c>
    </row>
    <row r="206" spans="2:21" x14ac:dyDescent="0.35">
      <c r="B206" t="str">
        <f>TEXTOS!D17</f>
        <v>Transport de residus no perillosos</v>
      </c>
      <c r="J206" s="26">
        <f t="shared" si="104"/>
        <v>0</v>
      </c>
      <c r="K206" t="str">
        <f>TEXTOS!$AK$4</f>
        <v>Abast 3</v>
      </c>
      <c r="R206" t="str">
        <f t="shared" si="106"/>
        <v>Transport de residus no perillosos</v>
      </c>
      <c r="S206" s="54" t="str">
        <f t="shared" si="107"/>
        <v/>
      </c>
      <c r="T206" s="54" t="str">
        <f t="shared" si="105"/>
        <v/>
      </c>
      <c r="U206" s="54">
        <f t="shared" si="105"/>
        <v>0</v>
      </c>
    </row>
    <row r="207" spans="2:21" x14ac:dyDescent="0.35">
      <c r="B207" t="str">
        <f>TEXTOS!D18</f>
        <v>Transport de peces recuperades</v>
      </c>
      <c r="J207" s="26">
        <f t="shared" si="104"/>
        <v>0</v>
      </c>
      <c r="K207" t="str">
        <f>TEXTOS!$AK$4</f>
        <v>Abast 3</v>
      </c>
      <c r="R207" t="str">
        <f t="shared" si="106"/>
        <v>Transport de peces recuperades</v>
      </c>
      <c r="S207" s="54" t="str">
        <f t="shared" si="107"/>
        <v/>
      </c>
      <c r="T207" s="54" t="str">
        <f t="shared" si="107"/>
        <v/>
      </c>
      <c r="U207" s="54">
        <f t="shared" si="107"/>
        <v>0</v>
      </c>
    </row>
    <row r="208" spans="2:21" x14ac:dyDescent="0.35">
      <c r="J208" s="29">
        <f>SUM(J191:J207)</f>
        <v>0</v>
      </c>
    </row>
    <row r="210" spans="2:21" x14ac:dyDescent="0.35">
      <c r="B210" t="str">
        <f>TEXTOS!$AK$2</f>
        <v>Abast 1</v>
      </c>
      <c r="L210" t="s">
        <v>714</v>
      </c>
      <c r="S210" t="str">
        <f>TEXTOS!$AK$2</f>
        <v>Abast 1</v>
      </c>
      <c r="T210" t="str">
        <f>TEXTOS!$AK$3</f>
        <v>Abast 2</v>
      </c>
      <c r="U210" t="str">
        <f>TEXTOS!$AK$4</f>
        <v>Abast 3</v>
      </c>
    </row>
    <row r="211" spans="2:21" x14ac:dyDescent="0.35">
      <c r="B211">
        <f>TEXTOS!AL2</f>
        <v>1</v>
      </c>
      <c r="C211" t="str">
        <f>TEXTOS!AM2</f>
        <v xml:space="preserve"> Emissions directes de combustió fixa</v>
      </c>
      <c r="D211" t="str">
        <f>B211&amp;" - "&amp;C211</f>
        <v>1 -  Emissions directes de combustió fixa</v>
      </c>
      <c r="E211" t="str">
        <f>TEXTOS!$AK$2</f>
        <v>Abast 1</v>
      </c>
      <c r="J211" s="26">
        <f>SUMIF($G$2:$G$184,B211,$J$2:$J$184)</f>
        <v>0</v>
      </c>
      <c r="L211">
        <f>IFERROR(RANK(J211,$J$211:$J$235,0),0)</f>
        <v>1</v>
      </c>
      <c r="N211">
        <v>1</v>
      </c>
      <c r="O211" s="16" t="str">
        <f>IF(N211&gt;$K$236,"",INDEX($D$211:$D$235,MATCH(N211,$L$211:$L$235,0)))</f>
        <v/>
      </c>
      <c r="P211" s="16" t="str">
        <f t="shared" ref="P211:P233" si="108">IF(N211&gt;$K$236,"",INDEX($J$211:$J$235,MATCH(N211,$L$211:$L$235,0)))</f>
        <v/>
      </c>
      <c r="Q211" s="16" t="str">
        <f>IF(N211&gt;$K$236,"",INDEX($E$211:$E$235,MATCH(N211,$L$211:$L$235,0)))</f>
        <v/>
      </c>
      <c r="R211" s="16" t="str">
        <f>O211</f>
        <v/>
      </c>
      <c r="S211" s="54" t="str">
        <f>IF($Q211=S$210,$P211,"")</f>
        <v/>
      </c>
      <c r="T211" s="54" t="str">
        <f t="shared" ref="T211:U226" si="109">IF($Q211=T$210,$P211,"")</f>
        <v/>
      </c>
      <c r="U211" s="54" t="str">
        <f t="shared" si="109"/>
        <v/>
      </c>
    </row>
    <row r="212" spans="2:21" x14ac:dyDescent="0.35">
      <c r="B212">
        <f>TEXTOS!AL3</f>
        <v>2</v>
      </c>
      <c r="C212" t="str">
        <f>TEXTOS!AM3</f>
        <v>Emissions directes procedents de combustió mòbil</v>
      </c>
      <c r="D212" t="str">
        <f t="shared" ref="D212:D235" si="110">B212&amp;" - "&amp;C212</f>
        <v>2 - Emissions directes procedents de combustió mòbil</v>
      </c>
      <c r="E212" t="str">
        <f>TEXTOS!$AK$2</f>
        <v>Abast 1</v>
      </c>
      <c r="J212" s="26">
        <f>SUMIF($G$2:$G$184,B212,$J$2:$J$184)</f>
        <v>0</v>
      </c>
      <c r="L212">
        <f t="shared" ref="L212:L235" si="111">IFERROR(RANK(J212,$J$211:$J$235,0),0)</f>
        <v>1</v>
      </c>
      <c r="N212">
        <v>2</v>
      </c>
      <c r="O212" s="16" t="str">
        <f t="shared" ref="O212:O233" si="112">IF(N212&gt;$K$236,"",INDEX($D$211:$D$235,MATCH(N212,$L$211:$L$235,0)))</f>
        <v/>
      </c>
      <c r="P212" s="16" t="str">
        <f t="shared" si="108"/>
        <v/>
      </c>
      <c r="Q212" s="16" t="str">
        <f t="shared" ref="Q212:Q233" si="113">IF(N212&gt;$K$236,"",INDEX($E$211:$E$235,MATCH(N212,$L$211:$L$235,0)))</f>
        <v/>
      </c>
      <c r="R212" s="16" t="str">
        <f t="shared" ref="R212:R233" si="114">O212</f>
        <v/>
      </c>
      <c r="S212" s="54" t="str">
        <f t="shared" ref="S212:U233" si="115">IF($Q212=S$210,$P212,"")</f>
        <v/>
      </c>
      <c r="T212" s="54" t="str">
        <f t="shared" si="109"/>
        <v/>
      </c>
      <c r="U212" s="54" t="str">
        <f t="shared" si="109"/>
        <v/>
      </c>
    </row>
    <row r="213" spans="2:21" x14ac:dyDescent="0.35">
      <c r="B213">
        <f>TEXTOS!AL4</f>
        <v>3</v>
      </c>
      <c r="C213" t="str">
        <f>TEXTOS!AM4</f>
        <v>Emissions directes relacionades amb processos</v>
      </c>
      <c r="D213" t="str">
        <f t="shared" si="110"/>
        <v>3 - Emissions directes relacionades amb processos</v>
      </c>
      <c r="E213" t="str">
        <f>TEXTOS!$AK$2</f>
        <v>Abast 1</v>
      </c>
      <c r="J213" s="26" t="s">
        <v>302</v>
      </c>
      <c r="L213">
        <f t="shared" si="111"/>
        <v>0</v>
      </c>
      <c r="N213">
        <v>3</v>
      </c>
      <c r="O213" s="16" t="str">
        <f t="shared" si="112"/>
        <v/>
      </c>
      <c r="P213" s="16" t="str">
        <f t="shared" si="108"/>
        <v/>
      </c>
      <c r="Q213" s="16" t="str">
        <f t="shared" si="113"/>
        <v/>
      </c>
      <c r="R213" s="16" t="str">
        <f t="shared" si="114"/>
        <v/>
      </c>
      <c r="S213" s="54" t="str">
        <f t="shared" si="115"/>
        <v/>
      </c>
      <c r="T213" s="54" t="str">
        <f t="shared" si="109"/>
        <v/>
      </c>
      <c r="U213" s="54" t="str">
        <f t="shared" si="109"/>
        <v/>
      </c>
    </row>
    <row r="214" spans="2:21" x14ac:dyDescent="0.35">
      <c r="B214">
        <f>TEXTOS!AL5</f>
        <v>4</v>
      </c>
      <c r="C214" t="str">
        <f>TEXTOS!AM5</f>
        <v>Emissions directes fugitives</v>
      </c>
      <c r="D214" t="str">
        <f t="shared" si="110"/>
        <v>4 - Emissions directes fugitives</v>
      </c>
      <c r="E214" t="str">
        <f>TEXTOS!$AK$2</f>
        <v>Abast 1</v>
      </c>
      <c r="J214" s="26">
        <f>SUMIF($G$2:$G$184,B214,$J$2:$J$184)</f>
        <v>0</v>
      </c>
      <c r="L214">
        <f t="shared" si="111"/>
        <v>1</v>
      </c>
      <c r="N214">
        <v>4</v>
      </c>
      <c r="O214" s="16" t="str">
        <f t="shared" si="112"/>
        <v/>
      </c>
      <c r="P214" s="16" t="str">
        <f t="shared" si="108"/>
        <v/>
      </c>
      <c r="Q214" s="16" t="str">
        <f t="shared" si="113"/>
        <v/>
      </c>
      <c r="R214" s="16" t="str">
        <f t="shared" si="114"/>
        <v/>
      </c>
      <c r="S214" s="54" t="str">
        <f t="shared" si="115"/>
        <v/>
      </c>
      <c r="T214" s="54" t="str">
        <f t="shared" si="109"/>
        <v/>
      </c>
      <c r="U214" s="54" t="str">
        <f t="shared" si="109"/>
        <v/>
      </c>
    </row>
    <row r="215" spans="2:21" x14ac:dyDescent="0.35">
      <c r="B215">
        <f>TEXTOS!AL6</f>
        <v>5</v>
      </c>
      <c r="C215" t="str">
        <f>TEXTOS!AM6</f>
        <v xml:space="preserve"> Emissions i remocions directes per ús del sòl, canvi en l'ús del sòl i silvicultura (LULUCF)</v>
      </c>
      <c r="D215" t="str">
        <f t="shared" si="110"/>
        <v>5 -  Emissions i remocions directes per ús del sòl, canvi en l'ús del sòl i silvicultura (LULUCF)</v>
      </c>
      <c r="E215" t="str">
        <f>TEXTOS!$AK$2</f>
        <v>Abast 1</v>
      </c>
      <c r="J215" s="26" t="s">
        <v>302</v>
      </c>
      <c r="L215">
        <f t="shared" si="111"/>
        <v>0</v>
      </c>
      <c r="N215">
        <v>5</v>
      </c>
      <c r="O215" s="16" t="str">
        <f t="shared" si="112"/>
        <v/>
      </c>
      <c r="P215" s="16" t="str">
        <f t="shared" si="108"/>
        <v/>
      </c>
      <c r="Q215" s="16" t="str">
        <f t="shared" si="113"/>
        <v/>
      </c>
      <c r="R215" s="16" t="str">
        <f t="shared" si="114"/>
        <v/>
      </c>
      <c r="S215" s="54" t="str">
        <f t="shared" si="115"/>
        <v/>
      </c>
      <c r="T215" s="54" t="str">
        <f t="shared" si="109"/>
        <v/>
      </c>
      <c r="U215" s="54" t="str">
        <f t="shared" si="109"/>
        <v/>
      </c>
    </row>
    <row r="216" spans="2:21" x14ac:dyDescent="0.35">
      <c r="B216" t="str">
        <f>TEXTOS!$AK$3</f>
        <v>Abast 2</v>
      </c>
      <c r="L216">
        <f t="shared" si="111"/>
        <v>1</v>
      </c>
      <c r="N216">
        <v>6</v>
      </c>
      <c r="O216" s="16" t="str">
        <f t="shared" si="112"/>
        <v/>
      </c>
      <c r="P216" s="16" t="str">
        <f t="shared" si="108"/>
        <v/>
      </c>
      <c r="Q216" s="16" t="str">
        <f t="shared" si="113"/>
        <v/>
      </c>
      <c r="R216" s="16" t="str">
        <f t="shared" si="114"/>
        <v/>
      </c>
      <c r="S216" s="54" t="str">
        <f t="shared" si="115"/>
        <v/>
      </c>
      <c r="T216" s="54" t="str">
        <f t="shared" si="109"/>
        <v/>
      </c>
      <c r="U216" s="54" t="str">
        <f t="shared" si="109"/>
        <v/>
      </c>
    </row>
    <row r="217" spans="2:21" x14ac:dyDescent="0.35">
      <c r="B217">
        <f>TEXTOS!AL7</f>
        <v>6</v>
      </c>
      <c r="C217" t="str">
        <f>TEXTOS!AM7</f>
        <v>Emissions indirectes per consum d'electricitat d'origen extern</v>
      </c>
      <c r="D217" t="str">
        <f t="shared" si="110"/>
        <v>6 - Emissions indirectes per consum d'electricitat d'origen extern</v>
      </c>
      <c r="E217" t="str">
        <f>TEXTOS!$AK$3</f>
        <v>Abast 2</v>
      </c>
      <c r="J217" s="26">
        <f>SUMIF($G$2:$G$184,B217,$J$2:$J$184)</f>
        <v>0</v>
      </c>
      <c r="L217">
        <f t="shared" si="111"/>
        <v>1</v>
      </c>
      <c r="N217">
        <v>7</v>
      </c>
      <c r="O217" s="16" t="str">
        <f t="shared" si="112"/>
        <v/>
      </c>
      <c r="P217" s="16" t="str">
        <f t="shared" si="108"/>
        <v/>
      </c>
      <c r="Q217" s="16" t="str">
        <f t="shared" si="113"/>
        <v/>
      </c>
      <c r="R217" s="16" t="str">
        <f t="shared" si="114"/>
        <v/>
      </c>
      <c r="S217" s="54" t="str">
        <f t="shared" si="115"/>
        <v/>
      </c>
      <c r="T217" s="54" t="str">
        <f t="shared" si="109"/>
        <v/>
      </c>
      <c r="U217" s="54" t="str">
        <f t="shared" si="109"/>
        <v/>
      </c>
    </row>
    <row r="218" spans="2:21" x14ac:dyDescent="0.35">
      <c r="B218">
        <f>TEXTOS!AL8</f>
        <v>7</v>
      </c>
      <c r="C218" t="str">
        <f>TEXTOS!AM8</f>
        <v xml:space="preserve"> Emissions indirectes procedents d'energia consumida d'origen extern transportada a través de xarxa física (calefacció, vapor, refrigeració, aire comprimit), excepte l'electricitat</v>
      </c>
      <c r="D218" t="str">
        <f t="shared" si="110"/>
        <v>7 -  Emissions indirectes procedents d'energia consumida d'origen extern transportada a través de xarxa física (calefacció, vapor, refrigeració, aire comprimit), excepte l'electricitat</v>
      </c>
      <c r="E218" t="str">
        <f>TEXTOS!$AK$3</f>
        <v>Abast 2</v>
      </c>
      <c r="J218" s="26" t="s">
        <v>302</v>
      </c>
      <c r="L218">
        <f t="shared" si="111"/>
        <v>0</v>
      </c>
      <c r="N218">
        <v>8</v>
      </c>
      <c r="O218" s="16" t="str">
        <f t="shared" si="112"/>
        <v/>
      </c>
      <c r="P218" s="16" t="str">
        <f t="shared" si="108"/>
        <v/>
      </c>
      <c r="Q218" s="16" t="str">
        <f t="shared" si="113"/>
        <v/>
      </c>
      <c r="R218" s="16" t="str">
        <f t="shared" si="114"/>
        <v/>
      </c>
      <c r="S218" s="54" t="str">
        <f t="shared" si="115"/>
        <v/>
      </c>
      <c r="T218" s="54" t="str">
        <f t="shared" si="109"/>
        <v/>
      </c>
      <c r="U218" s="54" t="str">
        <f t="shared" si="109"/>
        <v/>
      </c>
    </row>
    <row r="219" spans="2:21" x14ac:dyDescent="0.35">
      <c r="B219" t="str">
        <f>TEXTOS!$AK$4</f>
        <v>Abast 3</v>
      </c>
      <c r="L219">
        <f t="shared" si="111"/>
        <v>1</v>
      </c>
      <c r="N219">
        <v>9</v>
      </c>
      <c r="O219" s="16" t="str">
        <f t="shared" si="112"/>
        <v/>
      </c>
      <c r="P219" s="16" t="str">
        <f t="shared" si="108"/>
        <v/>
      </c>
      <c r="Q219" s="16" t="str">
        <f t="shared" si="113"/>
        <v/>
      </c>
      <c r="R219" s="16" t="str">
        <f t="shared" si="114"/>
        <v/>
      </c>
      <c r="S219" s="54" t="str">
        <f t="shared" si="115"/>
        <v/>
      </c>
      <c r="T219" s="54" t="str">
        <f t="shared" si="109"/>
        <v/>
      </c>
      <c r="U219" s="54" t="str">
        <f t="shared" si="109"/>
        <v/>
      </c>
    </row>
    <row r="220" spans="2:21" x14ac:dyDescent="0.35">
      <c r="B220">
        <f>TEXTOS!AL9</f>
        <v>8</v>
      </c>
      <c r="C220" t="str">
        <f>TEXTOS!AM9</f>
        <v>Activitats relacionades amb energia, no incloses en les emissions directes ni en les emissions indirectes per energia</v>
      </c>
      <c r="D220" t="str">
        <f t="shared" si="110"/>
        <v>8 - Activitats relacionades amb energia, no incloses en les emissions directes ni en les emissions indirectes per energia</v>
      </c>
      <c r="E220" t="str">
        <f>TEXTOS!$AK$4</f>
        <v>Abast 3</v>
      </c>
      <c r="J220" s="26">
        <f>SUMIF($G$2:$G$184,B220,$J$2:$J$184)</f>
        <v>0</v>
      </c>
      <c r="L220">
        <f t="shared" si="111"/>
        <v>1</v>
      </c>
      <c r="N220">
        <v>10</v>
      </c>
      <c r="O220" s="16" t="str">
        <f t="shared" si="112"/>
        <v/>
      </c>
      <c r="P220" s="16" t="str">
        <f t="shared" si="108"/>
        <v/>
      </c>
      <c r="Q220" s="16" t="str">
        <f t="shared" si="113"/>
        <v/>
      </c>
      <c r="R220" s="16" t="str">
        <f t="shared" si="114"/>
        <v/>
      </c>
      <c r="S220" s="54" t="str">
        <f t="shared" si="115"/>
        <v/>
      </c>
      <c r="T220" s="54" t="str">
        <f t="shared" si="109"/>
        <v/>
      </c>
      <c r="U220" s="54" t="str">
        <f t="shared" si="109"/>
        <v/>
      </c>
    </row>
    <row r="221" spans="2:21" x14ac:dyDescent="0.35">
      <c r="B221">
        <f>TEXTOS!AL10</f>
        <v>9</v>
      </c>
      <c r="C221" t="str">
        <f>TEXTOS!AM10</f>
        <v>Productes comprats</v>
      </c>
      <c r="D221" t="str">
        <f t="shared" si="110"/>
        <v>9 - Productes comprats</v>
      </c>
      <c r="E221" t="str">
        <f>TEXTOS!$AK$4</f>
        <v>Abast 3</v>
      </c>
      <c r="J221" s="26">
        <f>SUMIF($G$2:$G$184,B221,$J$2:$J$184)</f>
        <v>0</v>
      </c>
      <c r="L221">
        <f t="shared" si="111"/>
        <v>1</v>
      </c>
      <c r="N221">
        <v>11</v>
      </c>
      <c r="O221" s="16" t="str">
        <f t="shared" si="112"/>
        <v/>
      </c>
      <c r="P221" s="16" t="str">
        <f t="shared" si="108"/>
        <v/>
      </c>
      <c r="Q221" s="16" t="str">
        <f t="shared" si="113"/>
        <v/>
      </c>
      <c r="R221" s="16" t="str">
        <f t="shared" si="114"/>
        <v/>
      </c>
      <c r="S221" s="54" t="str">
        <f t="shared" si="115"/>
        <v/>
      </c>
      <c r="T221" s="54" t="str">
        <f t="shared" si="109"/>
        <v/>
      </c>
      <c r="U221" s="54" t="str">
        <f t="shared" si="109"/>
        <v/>
      </c>
    </row>
    <row r="222" spans="2:21" x14ac:dyDescent="0.35">
      <c r="B222">
        <f>TEXTOS!AL11</f>
        <v>10</v>
      </c>
      <c r="C222" t="str">
        <f>TEXTOS!AM11</f>
        <v>Equip de capital</v>
      </c>
      <c r="D222" t="str">
        <f t="shared" si="110"/>
        <v>10 - Equip de capital</v>
      </c>
      <c r="E222" t="str">
        <f>TEXTOS!$AK$4</f>
        <v>Abast 3</v>
      </c>
      <c r="J222" s="26" t="s">
        <v>302</v>
      </c>
      <c r="L222">
        <f t="shared" si="111"/>
        <v>0</v>
      </c>
      <c r="N222">
        <v>12</v>
      </c>
      <c r="O222" s="16" t="str">
        <f t="shared" si="112"/>
        <v/>
      </c>
      <c r="P222" s="16" t="str">
        <f t="shared" si="108"/>
        <v/>
      </c>
      <c r="Q222" s="16" t="str">
        <f t="shared" si="113"/>
        <v/>
      </c>
      <c r="R222" s="16" t="str">
        <f t="shared" si="114"/>
        <v/>
      </c>
      <c r="S222" s="54" t="str">
        <f t="shared" si="115"/>
        <v/>
      </c>
      <c r="T222" s="54" t="str">
        <f t="shared" si="109"/>
        <v/>
      </c>
      <c r="U222" s="54" t="str">
        <f t="shared" si="109"/>
        <v/>
      </c>
    </row>
    <row r="223" spans="2:21" x14ac:dyDescent="0.35">
      <c r="B223">
        <f>TEXTOS!AL12</f>
        <v>11</v>
      </c>
      <c r="C223" t="str">
        <f>TEXTOS!AM12</f>
        <v>Residus generats per les activitats de l'organització</v>
      </c>
      <c r="D223" t="str">
        <f t="shared" si="110"/>
        <v>11 - Residus generats per les activitats de l'organització</v>
      </c>
      <c r="E223" t="str">
        <f>TEXTOS!$AK$4</f>
        <v>Abast 3</v>
      </c>
      <c r="J223" s="26">
        <f>SUMIF($G$2:$G$184,B223,$J$2:$J$184)</f>
        <v>0</v>
      </c>
      <c r="L223">
        <f t="shared" si="111"/>
        <v>1</v>
      </c>
      <c r="N223">
        <v>13</v>
      </c>
      <c r="O223" s="16" t="str">
        <f t="shared" si="112"/>
        <v/>
      </c>
      <c r="P223" s="16" t="str">
        <f t="shared" si="108"/>
        <v/>
      </c>
      <c r="Q223" s="16" t="str">
        <f t="shared" si="113"/>
        <v/>
      </c>
      <c r="R223" s="16" t="str">
        <f t="shared" si="114"/>
        <v/>
      </c>
      <c r="S223" s="54" t="str">
        <f t="shared" si="115"/>
        <v/>
      </c>
      <c r="T223" s="54" t="str">
        <f t="shared" si="109"/>
        <v/>
      </c>
      <c r="U223" s="54" t="str">
        <f t="shared" si="109"/>
        <v/>
      </c>
    </row>
    <row r="224" spans="2:21" x14ac:dyDescent="0.35">
      <c r="B224">
        <f>TEXTOS!AL13</f>
        <v>12</v>
      </c>
      <c r="C224" t="str">
        <f>TEXTOS!AM13</f>
        <v>Transport i distribució aigües amunt</v>
      </c>
      <c r="D224" t="str">
        <f t="shared" si="110"/>
        <v>12 - Transport i distribució aigües amunt</v>
      </c>
      <c r="E224" t="str">
        <f>TEXTOS!$AK$4</f>
        <v>Abast 3</v>
      </c>
      <c r="J224" s="26">
        <f>SUMIF($G$2:$G$184,B224,$J$2:$J$184)</f>
        <v>0</v>
      </c>
      <c r="L224">
        <f t="shared" si="111"/>
        <v>1</v>
      </c>
      <c r="N224">
        <v>14</v>
      </c>
      <c r="O224" s="16" t="str">
        <f t="shared" si="112"/>
        <v/>
      </c>
      <c r="P224" s="16" t="str">
        <f t="shared" si="108"/>
        <v/>
      </c>
      <c r="Q224" s="16" t="str">
        <f t="shared" si="113"/>
        <v/>
      </c>
      <c r="R224" s="16" t="str">
        <f t="shared" si="114"/>
        <v/>
      </c>
      <c r="S224" s="54" t="str">
        <f t="shared" si="115"/>
        <v/>
      </c>
      <c r="T224" s="54" t="str">
        <f t="shared" si="109"/>
        <v/>
      </c>
      <c r="U224" s="54" t="str">
        <f t="shared" si="109"/>
        <v/>
      </c>
    </row>
    <row r="225" spans="2:21" x14ac:dyDescent="0.35">
      <c r="B225">
        <f>TEXTOS!AL14</f>
        <v>13</v>
      </c>
      <c r="C225" t="str">
        <f>TEXTOS!AM14</f>
        <v>Viatges de negocis</v>
      </c>
      <c r="D225" t="str">
        <f t="shared" si="110"/>
        <v>13 - Viatges de negocis</v>
      </c>
      <c r="E225" t="str">
        <f>TEXTOS!$AK$4</f>
        <v>Abast 3</v>
      </c>
      <c r="J225" s="26" t="s">
        <v>302</v>
      </c>
      <c r="L225">
        <f t="shared" si="111"/>
        <v>0</v>
      </c>
      <c r="N225">
        <v>15</v>
      </c>
      <c r="O225" s="16" t="str">
        <f t="shared" si="112"/>
        <v/>
      </c>
      <c r="P225" s="16" t="str">
        <f t="shared" si="108"/>
        <v/>
      </c>
      <c r="Q225" s="16" t="str">
        <f t="shared" si="113"/>
        <v/>
      </c>
      <c r="R225" s="16" t="str">
        <f t="shared" si="114"/>
        <v/>
      </c>
      <c r="S225" s="54" t="str">
        <f t="shared" si="115"/>
        <v/>
      </c>
      <c r="T225" s="54" t="str">
        <f t="shared" si="109"/>
        <v/>
      </c>
      <c r="U225" s="54" t="str">
        <f t="shared" si="109"/>
        <v/>
      </c>
    </row>
    <row r="226" spans="2:21" x14ac:dyDescent="0.35">
      <c r="B226">
        <f>TEXTOS!AL15</f>
        <v>14</v>
      </c>
      <c r="C226" t="str">
        <f>TEXTOS!AM15</f>
        <v>Actius arrendats aigües amunt</v>
      </c>
      <c r="D226" t="str">
        <f t="shared" si="110"/>
        <v>14 - Actius arrendats aigües amunt</v>
      </c>
      <c r="E226" t="str">
        <f>TEXTOS!$AK$4</f>
        <v>Abast 3</v>
      </c>
      <c r="J226" s="26" t="s">
        <v>302</v>
      </c>
      <c r="L226">
        <f t="shared" si="111"/>
        <v>0</v>
      </c>
      <c r="N226">
        <v>16</v>
      </c>
      <c r="O226" s="16" t="str">
        <f t="shared" si="112"/>
        <v/>
      </c>
      <c r="P226" s="16" t="str">
        <f t="shared" si="108"/>
        <v/>
      </c>
      <c r="Q226" s="16" t="str">
        <f t="shared" si="113"/>
        <v/>
      </c>
      <c r="R226" s="16" t="str">
        <f t="shared" si="114"/>
        <v/>
      </c>
      <c r="S226" s="54" t="str">
        <f t="shared" si="115"/>
        <v/>
      </c>
      <c r="T226" s="54" t="str">
        <f t="shared" si="109"/>
        <v/>
      </c>
      <c r="U226" s="54" t="str">
        <f t="shared" si="109"/>
        <v/>
      </c>
    </row>
    <row r="227" spans="2:21" x14ac:dyDescent="0.35">
      <c r="B227">
        <f>TEXTOS!AL16</f>
        <v>15</v>
      </c>
      <c r="C227" t="str">
        <f>TEXTOS!AM16</f>
        <v>Inversions</v>
      </c>
      <c r="D227" t="str">
        <f t="shared" si="110"/>
        <v>15 - Inversions</v>
      </c>
      <c r="E227" t="str">
        <f>TEXTOS!$AK$4</f>
        <v>Abast 3</v>
      </c>
      <c r="J227" s="26" t="s">
        <v>302</v>
      </c>
      <c r="L227">
        <f t="shared" si="111"/>
        <v>0</v>
      </c>
      <c r="N227">
        <v>17</v>
      </c>
      <c r="O227" s="16" t="str">
        <f t="shared" si="112"/>
        <v/>
      </c>
      <c r="P227" s="16" t="str">
        <f t="shared" si="108"/>
        <v/>
      </c>
      <c r="Q227" s="16" t="str">
        <f t="shared" si="113"/>
        <v/>
      </c>
      <c r="R227" s="16" t="str">
        <f t="shared" si="114"/>
        <v/>
      </c>
      <c r="S227" s="54" t="str">
        <f t="shared" si="115"/>
        <v/>
      </c>
      <c r="T227" s="54" t="str">
        <f t="shared" si="115"/>
        <v/>
      </c>
      <c r="U227" s="54" t="str">
        <f t="shared" si="115"/>
        <v/>
      </c>
    </row>
    <row r="228" spans="2:21" x14ac:dyDescent="0.35">
      <c r="B228">
        <f>TEXTOS!AL17</f>
        <v>16</v>
      </c>
      <c r="C228" t="str">
        <f>TEXTOS!AM17</f>
        <v>Transport de clients i visitants</v>
      </c>
      <c r="D228" t="str">
        <f t="shared" si="110"/>
        <v>16 - Transport de clients i visitants</v>
      </c>
      <c r="E228" t="str">
        <f>TEXTOS!$AK$4</f>
        <v>Abast 3</v>
      </c>
      <c r="J228" s="26" t="s">
        <v>302</v>
      </c>
      <c r="L228">
        <f t="shared" si="111"/>
        <v>0</v>
      </c>
      <c r="N228">
        <v>18</v>
      </c>
      <c r="O228" s="16" t="str">
        <f t="shared" si="112"/>
        <v/>
      </c>
      <c r="P228" s="16" t="str">
        <f t="shared" si="108"/>
        <v/>
      </c>
      <c r="Q228" s="16" t="str">
        <f t="shared" si="113"/>
        <v/>
      </c>
      <c r="R228" s="16" t="str">
        <f t="shared" si="114"/>
        <v/>
      </c>
      <c r="S228" s="54" t="str">
        <f t="shared" si="115"/>
        <v/>
      </c>
      <c r="T228" s="54" t="str">
        <f t="shared" si="115"/>
        <v/>
      </c>
      <c r="U228" s="54" t="str">
        <f t="shared" si="115"/>
        <v/>
      </c>
    </row>
    <row r="229" spans="2:21" x14ac:dyDescent="0.35">
      <c r="B229">
        <f>TEXTOS!AL18</f>
        <v>17</v>
      </c>
      <c r="C229" t="str">
        <f>TEXTOS!AM18</f>
        <v>Transport i distribució aigües avall</v>
      </c>
      <c r="D229" t="str">
        <f t="shared" si="110"/>
        <v>17 - Transport i distribució aigües avall</v>
      </c>
      <c r="E229" t="str">
        <f>TEXTOS!$AK$4</f>
        <v>Abast 3</v>
      </c>
      <c r="J229" s="26">
        <f>SUMIF($G$2:$G$184,B229,$J$2:$J$184)</f>
        <v>0</v>
      </c>
      <c r="L229">
        <f t="shared" si="111"/>
        <v>1</v>
      </c>
      <c r="N229">
        <v>19</v>
      </c>
      <c r="O229" s="16" t="str">
        <f t="shared" si="112"/>
        <v/>
      </c>
      <c r="P229" s="16" t="str">
        <f t="shared" si="108"/>
        <v/>
      </c>
      <c r="Q229" s="16" t="str">
        <f t="shared" si="113"/>
        <v/>
      </c>
      <c r="R229" s="16" t="str">
        <f t="shared" si="114"/>
        <v/>
      </c>
      <c r="S229" s="54" t="str">
        <f t="shared" si="115"/>
        <v/>
      </c>
      <c r="T229" s="54" t="str">
        <f t="shared" si="115"/>
        <v/>
      </c>
      <c r="U229" s="54" t="str">
        <f t="shared" si="115"/>
        <v/>
      </c>
    </row>
    <row r="230" spans="2:21" x14ac:dyDescent="0.35">
      <c r="B230">
        <f>TEXTOS!AL19</f>
        <v>18</v>
      </c>
      <c r="C230" t="str">
        <f>TEXTOS!AM19</f>
        <v>Etapa d'ús del producte</v>
      </c>
      <c r="D230" t="str">
        <f t="shared" si="110"/>
        <v>18 - Etapa d'ús del producte</v>
      </c>
      <c r="E230" t="str">
        <f>TEXTOS!$AK$4</f>
        <v>Abast 3</v>
      </c>
      <c r="J230" s="26" t="s">
        <v>302</v>
      </c>
      <c r="L230">
        <f t="shared" si="111"/>
        <v>0</v>
      </c>
      <c r="N230">
        <v>20</v>
      </c>
      <c r="O230" s="16" t="str">
        <f t="shared" si="112"/>
        <v/>
      </c>
      <c r="P230" s="16" t="str">
        <f t="shared" si="108"/>
        <v/>
      </c>
      <c r="Q230" s="16" t="str">
        <f t="shared" si="113"/>
        <v/>
      </c>
      <c r="R230" s="16" t="str">
        <f t="shared" si="114"/>
        <v/>
      </c>
      <c r="S230" s="54" t="str">
        <f t="shared" si="115"/>
        <v/>
      </c>
      <c r="T230" s="54" t="str">
        <f t="shared" si="115"/>
        <v/>
      </c>
      <c r="U230" s="54" t="str">
        <f t="shared" si="115"/>
        <v/>
      </c>
    </row>
    <row r="231" spans="2:21" x14ac:dyDescent="0.35">
      <c r="B231">
        <f>TEXTOS!AL20</f>
        <v>19</v>
      </c>
      <c r="C231" t="str">
        <f>TEXTOS!AM20</f>
        <v>Fi de vida del producte</v>
      </c>
      <c r="D231" t="str">
        <f t="shared" si="110"/>
        <v>19 - Fi de vida del producte</v>
      </c>
      <c r="E231" t="str">
        <f>TEXTOS!$AK$4</f>
        <v>Abast 3</v>
      </c>
      <c r="J231" s="26" t="s">
        <v>302</v>
      </c>
      <c r="L231">
        <f t="shared" si="111"/>
        <v>0</v>
      </c>
      <c r="N231">
        <v>21</v>
      </c>
      <c r="O231" s="16" t="str">
        <f t="shared" si="112"/>
        <v/>
      </c>
      <c r="P231" s="16" t="str">
        <f t="shared" si="108"/>
        <v/>
      </c>
      <c r="Q231" s="16" t="str">
        <f t="shared" si="113"/>
        <v/>
      </c>
      <c r="R231" s="16" t="str">
        <f t="shared" si="114"/>
        <v/>
      </c>
      <c r="S231" s="54" t="str">
        <f t="shared" si="115"/>
        <v/>
      </c>
      <c r="T231" s="54" t="str">
        <f t="shared" si="115"/>
        <v/>
      </c>
      <c r="U231" s="54" t="str">
        <f t="shared" si="115"/>
        <v/>
      </c>
    </row>
    <row r="232" spans="2:21" x14ac:dyDescent="0.35">
      <c r="B232">
        <f>TEXTOS!AL21</f>
        <v>20</v>
      </c>
      <c r="C232" t="str">
        <f>TEXTOS!AM21</f>
        <v>Franquícies aigües avall</v>
      </c>
      <c r="D232" t="str">
        <f t="shared" si="110"/>
        <v>20 - Franquícies aigües avall</v>
      </c>
      <c r="E232" t="str">
        <f>TEXTOS!$AK$4</f>
        <v>Abast 3</v>
      </c>
      <c r="J232" s="26" t="s">
        <v>302</v>
      </c>
      <c r="L232">
        <f t="shared" si="111"/>
        <v>0</v>
      </c>
      <c r="N232">
        <v>22</v>
      </c>
      <c r="O232" s="16" t="str">
        <f t="shared" si="112"/>
        <v/>
      </c>
      <c r="P232" s="16" t="str">
        <f t="shared" si="108"/>
        <v/>
      </c>
      <c r="Q232" s="16" t="str">
        <f t="shared" si="113"/>
        <v/>
      </c>
      <c r="R232" s="16" t="str">
        <f t="shared" si="114"/>
        <v/>
      </c>
      <c r="S232" s="54" t="str">
        <f t="shared" si="115"/>
        <v/>
      </c>
      <c r="T232" s="54" t="str">
        <f t="shared" si="115"/>
        <v/>
      </c>
      <c r="U232" s="54" t="str">
        <f t="shared" si="115"/>
        <v/>
      </c>
    </row>
    <row r="233" spans="2:21" x14ac:dyDescent="0.35">
      <c r="B233">
        <f>TEXTOS!AL22</f>
        <v>21</v>
      </c>
      <c r="C233" t="str">
        <f>TEXTOS!AM22</f>
        <v>Actius arrendats aigües avall</v>
      </c>
      <c r="D233" t="str">
        <f t="shared" si="110"/>
        <v>21 - Actius arrendats aigües avall</v>
      </c>
      <c r="E233" t="str">
        <f>TEXTOS!$AK$4</f>
        <v>Abast 3</v>
      </c>
      <c r="J233" s="26" t="s">
        <v>302</v>
      </c>
      <c r="L233">
        <f t="shared" si="111"/>
        <v>0</v>
      </c>
      <c r="N233">
        <v>23</v>
      </c>
      <c r="O233" s="16" t="str">
        <f t="shared" si="112"/>
        <v/>
      </c>
      <c r="P233" s="16" t="str">
        <f t="shared" si="108"/>
        <v/>
      </c>
      <c r="Q233" s="16" t="str">
        <f t="shared" si="113"/>
        <v/>
      </c>
      <c r="R233" s="16" t="str">
        <f t="shared" si="114"/>
        <v/>
      </c>
      <c r="S233" s="54" t="str">
        <f t="shared" si="115"/>
        <v/>
      </c>
      <c r="T233" s="54" t="str">
        <f t="shared" si="115"/>
        <v/>
      </c>
      <c r="U233" s="54" t="str">
        <f t="shared" si="115"/>
        <v/>
      </c>
    </row>
    <row r="234" spans="2:21" x14ac:dyDescent="0.35">
      <c r="B234">
        <f>TEXTOS!AL23</f>
        <v>22</v>
      </c>
      <c r="C234" t="str">
        <f>TEXTOS!AM23</f>
        <v xml:space="preserve"> Desplaáment dels treballadors a la feina</v>
      </c>
      <c r="D234" t="str">
        <f t="shared" si="110"/>
        <v>22 -  Desplaáment dels treballadors a la feina</v>
      </c>
      <c r="E234" t="str">
        <f>TEXTOS!$AK$4</f>
        <v>Abast 3</v>
      </c>
      <c r="J234" s="26" t="s">
        <v>302</v>
      </c>
      <c r="L234">
        <f t="shared" si="111"/>
        <v>0</v>
      </c>
    </row>
    <row r="235" spans="2:21" x14ac:dyDescent="0.35">
      <c r="B235">
        <f>TEXTOS!AL24</f>
        <v>23</v>
      </c>
      <c r="C235" t="str">
        <f>TEXTOS!AM24</f>
        <v>Altres emissions indirectes no incloses en les altres 22 categories</v>
      </c>
      <c r="D235" t="str">
        <f t="shared" si="110"/>
        <v>23 - Altres emissions indirectes no incloses en les altres 22 categories</v>
      </c>
      <c r="E235" t="str">
        <f>TEXTOS!$AK$4</f>
        <v>Abast 3</v>
      </c>
      <c r="J235" s="26" t="s">
        <v>302</v>
      </c>
      <c r="L235">
        <f t="shared" si="111"/>
        <v>0</v>
      </c>
    </row>
    <row r="236" spans="2:21" x14ac:dyDescent="0.35">
      <c r="K236">
        <f>COUNTA(J211:J235)-COUNTIF(J211:J235,"-")-COUNTIF(J211:J235,0)</f>
        <v>0</v>
      </c>
    </row>
    <row r="237" spans="2:21" x14ac:dyDescent="0.35">
      <c r="J237" s="29">
        <f>SUM(J211:J235)</f>
        <v>0</v>
      </c>
    </row>
    <row r="239" spans="2:21" x14ac:dyDescent="0.35">
      <c r="B239" s="1" t="s">
        <v>720</v>
      </c>
      <c r="C239" s="1"/>
      <c r="D239" s="1"/>
      <c r="E239" s="1"/>
    </row>
    <row r="240" spans="2:21" x14ac:dyDescent="0.35">
      <c r="B240" s="1"/>
      <c r="C240" s="1"/>
      <c r="D240" s="1"/>
      <c r="E240" s="1"/>
    </row>
    <row r="241" spans="2:5" x14ac:dyDescent="0.35">
      <c r="B241" s="1"/>
      <c r="C241" s="1" t="s">
        <v>722</v>
      </c>
      <c r="D241" s="38">
        <f>COUNTA($J$2:$J$184)-COUNTIF($J$2:$J$184,0)</f>
        <v>0</v>
      </c>
      <c r="E241" s="1"/>
    </row>
    <row r="242" spans="2:5" x14ac:dyDescent="0.35">
      <c r="B242" s="1"/>
      <c r="C242" s="1"/>
      <c r="D242" s="1"/>
      <c r="E242" s="1"/>
    </row>
    <row r="243" spans="2:5" x14ac:dyDescent="0.35">
      <c r="B243" s="1">
        <v>1</v>
      </c>
      <c r="C243" s="1" t="str">
        <f>IF(B243&gt;$D$241,"",INDEX($C$2:$C$184,MATCH(B243,$N$2:$N$184,0)))</f>
        <v/>
      </c>
      <c r="D243" s="45" t="str">
        <f>IF(B243&gt;$D$241,"",INDEX($J$2:$J$184,MATCH(B243,$N$2:$N$184,0)))</f>
        <v/>
      </c>
      <c r="E243" s="36" t="e">
        <f>D243/$D$264</f>
        <v>#VALUE!</v>
      </c>
    </row>
    <row r="244" spans="2:5" x14ac:dyDescent="0.35">
      <c r="B244" s="1">
        <v>2</v>
      </c>
      <c r="C244" s="1" t="str">
        <f t="shared" ref="C244:C262" si="116">IF(B244&gt;$D$241,"",INDEX($C$2:$C$184,MATCH(B244,$N$2:$N$184,0)))</f>
        <v/>
      </c>
      <c r="D244" s="45" t="str">
        <f t="shared" ref="D244:D262" si="117">IF(B244&gt;$D$241,"",INDEX($J$2:$J$184,MATCH(B244,$N$2:$N$184,0)))</f>
        <v/>
      </c>
      <c r="E244" s="36" t="e">
        <f t="shared" ref="E244:E264" si="118">D244/$D$264</f>
        <v>#VALUE!</v>
      </c>
    </row>
    <row r="245" spans="2:5" x14ac:dyDescent="0.35">
      <c r="B245" s="1">
        <v>3</v>
      </c>
      <c r="C245" s="1" t="str">
        <f t="shared" si="116"/>
        <v/>
      </c>
      <c r="D245" s="45" t="str">
        <f t="shared" si="117"/>
        <v/>
      </c>
      <c r="E245" s="36" t="e">
        <f t="shared" si="118"/>
        <v>#VALUE!</v>
      </c>
    </row>
    <row r="246" spans="2:5" x14ac:dyDescent="0.35">
      <c r="B246" s="1">
        <v>4</v>
      </c>
      <c r="C246" s="1" t="str">
        <f t="shared" si="116"/>
        <v/>
      </c>
      <c r="D246" s="45" t="str">
        <f t="shared" si="117"/>
        <v/>
      </c>
      <c r="E246" s="36" t="e">
        <f t="shared" si="118"/>
        <v>#VALUE!</v>
      </c>
    </row>
    <row r="247" spans="2:5" x14ac:dyDescent="0.35">
      <c r="B247" s="1">
        <v>5</v>
      </c>
      <c r="C247" s="1" t="str">
        <f t="shared" si="116"/>
        <v/>
      </c>
      <c r="D247" s="45" t="str">
        <f t="shared" si="117"/>
        <v/>
      </c>
      <c r="E247" s="36" t="e">
        <f t="shared" si="118"/>
        <v>#VALUE!</v>
      </c>
    </row>
    <row r="248" spans="2:5" x14ac:dyDescent="0.35">
      <c r="B248" s="1">
        <v>6</v>
      </c>
      <c r="C248" s="1" t="str">
        <f t="shared" si="116"/>
        <v/>
      </c>
      <c r="D248" s="45" t="str">
        <f t="shared" si="117"/>
        <v/>
      </c>
      <c r="E248" s="36" t="e">
        <f t="shared" si="118"/>
        <v>#VALUE!</v>
      </c>
    </row>
    <row r="249" spans="2:5" x14ac:dyDescent="0.35">
      <c r="B249" s="1">
        <v>7</v>
      </c>
      <c r="C249" s="1" t="str">
        <f t="shared" si="116"/>
        <v/>
      </c>
      <c r="D249" s="45" t="str">
        <f t="shared" si="117"/>
        <v/>
      </c>
      <c r="E249" s="36" t="e">
        <f t="shared" si="118"/>
        <v>#VALUE!</v>
      </c>
    </row>
    <row r="250" spans="2:5" x14ac:dyDescent="0.35">
      <c r="B250" s="1">
        <v>8</v>
      </c>
      <c r="C250" s="1" t="str">
        <f t="shared" si="116"/>
        <v/>
      </c>
      <c r="D250" s="45" t="str">
        <f t="shared" si="117"/>
        <v/>
      </c>
      <c r="E250" s="36" t="e">
        <f t="shared" si="118"/>
        <v>#VALUE!</v>
      </c>
    </row>
    <row r="251" spans="2:5" x14ac:dyDescent="0.35">
      <c r="B251" s="1">
        <v>9</v>
      </c>
      <c r="C251" s="1" t="str">
        <f t="shared" si="116"/>
        <v/>
      </c>
      <c r="D251" s="45" t="str">
        <f t="shared" si="117"/>
        <v/>
      </c>
      <c r="E251" s="36" t="e">
        <f t="shared" si="118"/>
        <v>#VALUE!</v>
      </c>
    </row>
    <row r="252" spans="2:5" x14ac:dyDescent="0.35">
      <c r="B252" s="1">
        <v>10</v>
      </c>
      <c r="C252" s="1" t="str">
        <f t="shared" si="116"/>
        <v/>
      </c>
      <c r="D252" s="45" t="str">
        <f t="shared" si="117"/>
        <v/>
      </c>
      <c r="E252" s="36" t="e">
        <f t="shared" si="118"/>
        <v>#VALUE!</v>
      </c>
    </row>
    <row r="253" spans="2:5" x14ac:dyDescent="0.35">
      <c r="B253" s="1">
        <v>11</v>
      </c>
      <c r="C253" s="1" t="str">
        <f t="shared" si="116"/>
        <v/>
      </c>
      <c r="D253" s="45" t="str">
        <f t="shared" si="117"/>
        <v/>
      </c>
      <c r="E253" s="36" t="e">
        <f t="shared" si="118"/>
        <v>#VALUE!</v>
      </c>
    </row>
    <row r="254" spans="2:5" x14ac:dyDescent="0.35">
      <c r="B254" s="1">
        <v>12</v>
      </c>
      <c r="C254" s="1" t="str">
        <f t="shared" si="116"/>
        <v/>
      </c>
      <c r="D254" s="45" t="str">
        <f t="shared" si="117"/>
        <v/>
      </c>
      <c r="E254" s="36" t="e">
        <f t="shared" si="118"/>
        <v>#VALUE!</v>
      </c>
    </row>
    <row r="255" spans="2:5" x14ac:dyDescent="0.35">
      <c r="B255" s="1">
        <v>13</v>
      </c>
      <c r="C255" s="1" t="str">
        <f t="shared" si="116"/>
        <v/>
      </c>
      <c r="D255" s="45" t="str">
        <f t="shared" si="117"/>
        <v/>
      </c>
      <c r="E255" s="36" t="e">
        <f t="shared" si="118"/>
        <v>#VALUE!</v>
      </c>
    </row>
    <row r="256" spans="2:5" x14ac:dyDescent="0.35">
      <c r="B256" s="1">
        <v>14</v>
      </c>
      <c r="C256" s="1" t="str">
        <f t="shared" si="116"/>
        <v/>
      </c>
      <c r="D256" s="45" t="str">
        <f t="shared" si="117"/>
        <v/>
      </c>
      <c r="E256" s="36" t="e">
        <f t="shared" si="118"/>
        <v>#VALUE!</v>
      </c>
    </row>
    <row r="257" spans="2:10" x14ac:dyDescent="0.35">
      <c r="B257" s="1">
        <v>15</v>
      </c>
      <c r="C257" s="1" t="str">
        <f t="shared" si="116"/>
        <v/>
      </c>
      <c r="D257" s="45" t="str">
        <f t="shared" si="117"/>
        <v/>
      </c>
      <c r="E257" s="36" t="e">
        <f t="shared" si="118"/>
        <v>#VALUE!</v>
      </c>
    </row>
    <row r="258" spans="2:10" x14ac:dyDescent="0.35">
      <c r="B258" s="1">
        <v>16</v>
      </c>
      <c r="C258" s="1" t="str">
        <f t="shared" si="116"/>
        <v/>
      </c>
      <c r="D258" s="45" t="str">
        <f t="shared" si="117"/>
        <v/>
      </c>
      <c r="E258" s="36" t="e">
        <f t="shared" si="118"/>
        <v>#VALUE!</v>
      </c>
    </row>
    <row r="259" spans="2:10" x14ac:dyDescent="0.35">
      <c r="B259" s="1">
        <v>17</v>
      </c>
      <c r="C259" s="1" t="str">
        <f t="shared" si="116"/>
        <v/>
      </c>
      <c r="D259" s="45" t="str">
        <f t="shared" si="117"/>
        <v/>
      </c>
      <c r="E259" s="36" t="e">
        <f t="shared" si="118"/>
        <v>#VALUE!</v>
      </c>
    </row>
    <row r="260" spans="2:10" x14ac:dyDescent="0.35">
      <c r="B260" s="1">
        <v>18</v>
      </c>
      <c r="C260" s="1" t="str">
        <f t="shared" si="116"/>
        <v/>
      </c>
      <c r="D260" s="45" t="str">
        <f t="shared" si="117"/>
        <v/>
      </c>
      <c r="E260" s="36" t="e">
        <f t="shared" si="118"/>
        <v>#VALUE!</v>
      </c>
    </row>
    <row r="261" spans="2:10" x14ac:dyDescent="0.35">
      <c r="B261" s="1">
        <v>19</v>
      </c>
      <c r="C261" s="1" t="str">
        <f t="shared" si="116"/>
        <v/>
      </c>
      <c r="D261" s="45" t="str">
        <f t="shared" si="117"/>
        <v/>
      </c>
      <c r="E261" s="36" t="e">
        <f t="shared" si="118"/>
        <v>#VALUE!</v>
      </c>
    </row>
    <row r="262" spans="2:10" x14ac:dyDescent="0.35">
      <c r="B262" s="1">
        <v>20</v>
      </c>
      <c r="C262" s="1" t="str">
        <f t="shared" si="116"/>
        <v/>
      </c>
      <c r="D262" s="45" t="str">
        <f t="shared" si="117"/>
        <v/>
      </c>
      <c r="E262" s="36" t="e">
        <f t="shared" si="118"/>
        <v>#VALUE!</v>
      </c>
    </row>
    <row r="263" spans="2:10" x14ac:dyDescent="0.35">
      <c r="B263" s="1"/>
      <c r="C263" s="1" t="str">
        <f>TEXTOS!$A$23</f>
        <v>Altres</v>
      </c>
      <c r="D263" s="45">
        <f>D264-SUM(D243:D262)</f>
        <v>0</v>
      </c>
      <c r="E263" s="36" t="e">
        <f t="shared" si="118"/>
        <v>#DIV/0!</v>
      </c>
    </row>
    <row r="264" spans="2:10" x14ac:dyDescent="0.35">
      <c r="B264" s="1"/>
      <c r="C264" s="1" t="s">
        <v>723</v>
      </c>
      <c r="D264" s="45">
        <f>J237</f>
        <v>0</v>
      </c>
      <c r="E264" s="36" t="e">
        <f t="shared" si="118"/>
        <v>#DIV/0!</v>
      </c>
    </row>
    <row r="270" spans="2:10" x14ac:dyDescent="0.35">
      <c r="J270" s="26"/>
    </row>
    <row r="276" spans="1:13" x14ac:dyDescent="0.35">
      <c r="A276" s="15" t="str">
        <f>TEXTOS!D2</f>
        <v>Electricitat</v>
      </c>
      <c r="B276" s="15"/>
      <c r="C276" s="15"/>
      <c r="D276" s="15"/>
      <c r="E276" s="15"/>
      <c r="F276" s="15"/>
      <c r="G276" s="15"/>
    </row>
    <row r="278" spans="1:13" x14ac:dyDescent="0.35">
      <c r="C278" t="s">
        <v>285</v>
      </c>
      <c r="D278" t="s">
        <v>287</v>
      </c>
      <c r="E278" t="str">
        <f>TEXTOS!$A$4</f>
        <v>GdO</v>
      </c>
      <c r="F278" t="s">
        <v>352</v>
      </c>
      <c r="G278" t="s">
        <v>353</v>
      </c>
      <c r="H278" t="s">
        <v>331</v>
      </c>
      <c r="I278" s="18" t="str">
        <f>$C$1</f>
        <v>CONCEPTO</v>
      </c>
      <c r="J278" s="18" t="str">
        <f>$D$1</f>
        <v>FE</v>
      </c>
      <c r="K278" s="18" t="str">
        <f>$E$1</f>
        <v>CANT</v>
      </c>
      <c r="L278" s="18" t="str">
        <f>$G$1</f>
        <v>CAT</v>
      </c>
      <c r="M278" s="18" t="str">
        <f>$H$1</f>
        <v>VISUALIZ</v>
      </c>
    </row>
    <row r="279" spans="1:13" x14ac:dyDescent="0.35">
      <c r="B279" s="14" t="str">
        <f>'1_GEN1'!E27</f>
        <v>Electricitat 1</v>
      </c>
      <c r="C279" s="14">
        <f>'1_GEN1'!F27</f>
        <v>0</v>
      </c>
      <c r="D279" s="14" t="str">
        <f>'1_GEN1'!G27</f>
        <v>kWh</v>
      </c>
      <c r="E279">
        <f>'1_GEN1'!H27</f>
        <v>0</v>
      </c>
      <c r="F279">
        <f>'1_GEN1'!I27</f>
        <v>0</v>
      </c>
      <c r="G279" t="str">
        <f>IF(F279=0,TEXTOS!$AO$175,F279)</f>
        <v>Altra comercialitzadora</v>
      </c>
      <c r="H279">
        <f>IF(C279&gt;0,1,0)</f>
        <v>0</v>
      </c>
      <c r="I279" s="16" t="str">
        <f>B279&amp;" "&amp;J279</f>
        <v>Electricitat 1 Altra comercialitzadora</v>
      </c>
      <c r="J279" s="16" t="str">
        <f>IF(E279=TEXTOS!$H$2,$E$278,$G$279)</f>
        <v>Altra comercialitzadora</v>
      </c>
      <c r="K279" s="17">
        <f>C279*M279</f>
        <v>0</v>
      </c>
      <c r="L279" s="16">
        <f>TEXTOS!$AL$7</f>
        <v>6</v>
      </c>
      <c r="M279" s="16">
        <f>H279</f>
        <v>0</v>
      </c>
    </row>
    <row r="280" spans="1:13" x14ac:dyDescent="0.35">
      <c r="B280" s="14" t="str">
        <f>'1_GEN1'!E28</f>
        <v>Electricitat 2</v>
      </c>
      <c r="C280" s="14">
        <f>'1_GEN1'!F28</f>
        <v>0</v>
      </c>
      <c r="D280" s="14" t="str">
        <f>'1_GEN1'!G28</f>
        <v>kWh</v>
      </c>
      <c r="E280">
        <f>'1_GEN1'!H28</f>
        <v>0</v>
      </c>
      <c r="F280">
        <f>'1_GEN1'!I28</f>
        <v>0</v>
      </c>
      <c r="G280" t="str">
        <f>IF(F280=0,TEXTOS!$AO$175,F280)</f>
        <v>Altra comercialitzadora</v>
      </c>
      <c r="H280">
        <f>IF(C280&gt;0,1,0)</f>
        <v>0</v>
      </c>
      <c r="I280" s="16" t="str">
        <f>B280&amp;" "&amp;J280</f>
        <v>Electricitat 2 Altra comercialitzadora</v>
      </c>
      <c r="J280" s="16" t="str">
        <f>IF(E280=TEXTOS!$H$2,$E$278,$G$279)</f>
        <v>Altra comercialitzadora</v>
      </c>
      <c r="K280" s="17">
        <f>C280*M280</f>
        <v>0</v>
      </c>
      <c r="L280" s="16">
        <f>TEXTOS!$AL$7</f>
        <v>6</v>
      </c>
      <c r="M280" s="16">
        <f>H280</f>
        <v>0</v>
      </c>
    </row>
    <row r="282" spans="1:13" x14ac:dyDescent="0.35">
      <c r="A282" s="15" t="str">
        <f>TEXTOS!D3&amp;" y "&amp;TEXTOS!D4</f>
        <v>Consum d'energia y Emissions de combustió d'energia</v>
      </c>
      <c r="B282" s="15"/>
      <c r="C282" s="15"/>
      <c r="D282" s="15"/>
      <c r="E282" s="15"/>
      <c r="F282" s="15"/>
      <c r="G282" s="15"/>
    </row>
    <row r="284" spans="1:13" x14ac:dyDescent="0.35">
      <c r="B284" t="s">
        <v>289</v>
      </c>
      <c r="C284" s="18" t="str">
        <f>G$1</f>
        <v>CAT</v>
      </c>
    </row>
    <row r="285" spans="1:13" x14ac:dyDescent="0.35">
      <c r="B285" t="str">
        <f>'1_GEN1'!E38</f>
        <v>Dièsel per a grup electrogen</v>
      </c>
      <c r="C285">
        <f>TEXTOS!AL2</f>
        <v>1</v>
      </c>
    </row>
    <row r="286" spans="1:13" x14ac:dyDescent="0.35">
      <c r="B286" t="str">
        <f>'1_GEN1'!E42</f>
        <v>Dièsel per a carretilles</v>
      </c>
      <c r="C286">
        <f>TEXTOS!AL3</f>
        <v>2</v>
      </c>
    </row>
    <row r="287" spans="1:13" x14ac:dyDescent="0.35">
      <c r="B287" t="str">
        <f>'1_GEN1'!E46</f>
        <v>Combustible per a vehicles d'empresa</v>
      </c>
      <c r="C287">
        <f>TEXTOS!AL3</f>
        <v>2</v>
      </c>
    </row>
    <row r="288" spans="1:13" x14ac:dyDescent="0.35">
      <c r="B288" t="str">
        <f>'1_GEN1'!E54</f>
        <v>Combustible per a equips de calor</v>
      </c>
      <c r="C288">
        <f>TEXTOS!AL2</f>
        <v>1</v>
      </c>
    </row>
    <row r="290" spans="2:21" x14ac:dyDescent="0.35">
      <c r="L290" s="171" t="s">
        <v>294</v>
      </c>
      <c r="M290" s="171"/>
      <c r="N290" s="171"/>
      <c r="O290" s="171"/>
      <c r="P290" s="171"/>
      <c r="Q290" s="171" t="s">
        <v>293</v>
      </c>
      <c r="R290" s="171"/>
      <c r="S290" s="171"/>
      <c r="T290" s="171"/>
      <c r="U290" s="171"/>
    </row>
    <row r="291" spans="2:21" x14ac:dyDescent="0.35">
      <c r="D291" t="s">
        <v>285</v>
      </c>
      <c r="E291" t="s">
        <v>287</v>
      </c>
      <c r="F291" t="s">
        <v>290</v>
      </c>
      <c r="G291" t="s">
        <v>291</v>
      </c>
      <c r="H291" t="s">
        <v>342</v>
      </c>
      <c r="I291" t="s">
        <v>331</v>
      </c>
      <c r="J291" t="s">
        <v>332</v>
      </c>
      <c r="K291" t="s">
        <v>341</v>
      </c>
      <c r="L291" s="18" t="str">
        <f>$C$1</f>
        <v>CONCEPTO</v>
      </c>
      <c r="M291" s="18" t="str">
        <f>$D$1</f>
        <v>FE</v>
      </c>
      <c r="N291" s="18" t="str">
        <f>$E$1</f>
        <v>CANT</v>
      </c>
      <c r="O291" s="18" t="str">
        <f>$G$1</f>
        <v>CAT</v>
      </c>
      <c r="P291" s="18" t="str">
        <f>$H$1</f>
        <v>VISUALIZ</v>
      </c>
      <c r="Q291" s="18" t="str">
        <f>$C$1</f>
        <v>CONCEPTO</v>
      </c>
      <c r="R291" s="18" t="str">
        <f>$D$1</f>
        <v>FE</v>
      </c>
      <c r="S291" s="18" t="str">
        <f>$E$1</f>
        <v>CANT</v>
      </c>
      <c r="T291" s="18" t="str">
        <f>$G$1</f>
        <v>CAT</v>
      </c>
      <c r="U291" s="18" t="str">
        <f>$H$1</f>
        <v>VISUALIZ</v>
      </c>
    </row>
    <row r="292" spans="2:21" x14ac:dyDescent="0.35">
      <c r="B292" t="str">
        <f>$B$285</f>
        <v>Dièsel per a grup electrogen</v>
      </c>
      <c r="C292">
        <f>'1_GEN1'!F38</f>
        <v>0</v>
      </c>
      <c r="D292">
        <f>'1_GEN1'!H38</f>
        <v>0</v>
      </c>
      <c r="E292" t="str">
        <f>'1_GEN1'!I38</f>
        <v>l</v>
      </c>
      <c r="F292">
        <f>'1_GEN1'!J38</f>
        <v>0</v>
      </c>
      <c r="G292" t="str">
        <f>IF(F292=0,TEXTOS!$H$3,F292)</f>
        <v>NO</v>
      </c>
      <c r="H292" t="str">
        <f>IF(F292=0,"", IF(G292=TEXTOS!$H$2,TEXTOS!$A$6,TEXTOS!$A$7))</f>
        <v/>
      </c>
      <c r="I292">
        <f t="shared" ref="I292:I311" si="119">IF(D292&gt;0,1,0)</f>
        <v>0</v>
      </c>
      <c r="J292">
        <f t="shared" ref="J292:J311" si="120">IF(C292=0,0,1)</f>
        <v>0</v>
      </c>
      <c r="K292">
        <f>IF(G292=TEXTOS!$H$3,1,0)</f>
        <v>1</v>
      </c>
      <c r="L292" t="str">
        <f>TEXTOS!$A$3&amp;" "&amp;B292&amp;" "&amp;C292&amp;" "&amp;H292</f>
        <v xml:space="preserve">Consum Dièsel per a grup electrogen 0 </v>
      </c>
      <c r="M292" t="str">
        <f>TEXTOS!$A$3&amp;" "&amp;C292</f>
        <v>Consum 0</v>
      </c>
      <c r="N292">
        <f t="shared" ref="N292:N311" si="121">P292*D292</f>
        <v>0</v>
      </c>
      <c r="O292">
        <f>TEXTOS!$AL$9</f>
        <v>8</v>
      </c>
      <c r="P292">
        <f t="shared" ref="P292:P311" si="122">I292*J292*K292</f>
        <v>0</v>
      </c>
      <c r="Q292" t="str">
        <f>TEXTOS!$A$2&amp;" "&amp;B292&amp;" "&amp;C292&amp;" "&amp;H292</f>
        <v xml:space="preserve">Emissions Dièsel per a grup electrogen 0 </v>
      </c>
      <c r="R292" t="str">
        <f>TEXTOS!$A$2&amp;" "&amp;C292</f>
        <v>Emissions 0</v>
      </c>
      <c r="S292">
        <f t="shared" ref="S292:S311" si="123">D292*U292</f>
        <v>0</v>
      </c>
      <c r="T292">
        <f t="shared" ref="T292:T311" si="124">VLOOKUP(B292,$B$285:$C$288,2,0)</f>
        <v>1</v>
      </c>
      <c r="U292">
        <f t="shared" ref="U292:U311" si="125">I292*J292</f>
        <v>0</v>
      </c>
    </row>
    <row r="293" spans="2:21" x14ac:dyDescent="0.35">
      <c r="B293" t="str">
        <f t="shared" ref="B293:B295" si="126">$B$285</f>
        <v>Dièsel per a grup electrogen</v>
      </c>
      <c r="C293">
        <f>'1_GEN1'!F39</f>
        <v>0</v>
      </c>
      <c r="D293">
        <f>'1_GEN1'!H39</f>
        <v>0</v>
      </c>
      <c r="E293" t="str">
        <f>'1_GEN1'!I39</f>
        <v>l</v>
      </c>
      <c r="F293">
        <f>'1_GEN1'!J39</f>
        <v>0</v>
      </c>
      <c r="G293" t="str">
        <f>IF(F293=0,TEXTOS!$H$3,F293)</f>
        <v>NO</v>
      </c>
      <c r="H293" t="str">
        <f>IF(F293=0,"", IF(G293=TEXTOS!$H$2,TEXTOS!$A$6,TEXTOS!$A$7))</f>
        <v/>
      </c>
      <c r="I293">
        <f t="shared" si="119"/>
        <v>0</v>
      </c>
      <c r="J293">
        <f t="shared" si="120"/>
        <v>0</v>
      </c>
      <c r="K293">
        <f>IF(G293=TEXTOS!$H$3,1,0)</f>
        <v>1</v>
      </c>
      <c r="L293" t="str">
        <f>TEXTOS!$A$3&amp;" "&amp;B293&amp;" "&amp;C293&amp;" "&amp;H293</f>
        <v xml:space="preserve">Consum Dièsel per a grup electrogen 0 </v>
      </c>
      <c r="M293" t="str">
        <f>TEXTOS!$A$3&amp;" "&amp;C293</f>
        <v>Consum 0</v>
      </c>
      <c r="N293">
        <f t="shared" si="121"/>
        <v>0</v>
      </c>
      <c r="O293">
        <f>TEXTOS!$AL$9</f>
        <v>8</v>
      </c>
      <c r="P293">
        <f t="shared" si="122"/>
        <v>0</v>
      </c>
      <c r="Q293" t="str">
        <f>TEXTOS!$A$2&amp;" "&amp;B293&amp;" "&amp;C293&amp;" "&amp;H293</f>
        <v xml:space="preserve">Emissions Dièsel per a grup electrogen 0 </v>
      </c>
      <c r="R293" t="str">
        <f>TEXTOS!$A$2&amp;" "&amp;C293</f>
        <v>Emissions 0</v>
      </c>
      <c r="S293">
        <f t="shared" si="123"/>
        <v>0</v>
      </c>
      <c r="T293">
        <f t="shared" si="124"/>
        <v>1</v>
      </c>
      <c r="U293">
        <f t="shared" si="125"/>
        <v>0</v>
      </c>
    </row>
    <row r="294" spans="2:21" x14ac:dyDescent="0.35">
      <c r="B294" t="str">
        <f t="shared" si="126"/>
        <v>Dièsel per a grup electrogen</v>
      </c>
      <c r="C294">
        <f>'1_GEN1'!F40</f>
        <v>0</v>
      </c>
      <c r="D294">
        <f>'1_GEN1'!H40</f>
        <v>0</v>
      </c>
      <c r="E294" t="str">
        <f>'1_GEN1'!I40</f>
        <v>l</v>
      </c>
      <c r="F294">
        <f>'1_GEN1'!J40</f>
        <v>0</v>
      </c>
      <c r="G294" t="str">
        <f>IF(F294=0,TEXTOS!$H$3,F294)</f>
        <v>NO</v>
      </c>
      <c r="H294" t="str">
        <f>IF(F294=0,"", IF(G294=TEXTOS!$H$2,TEXTOS!$A$6,TEXTOS!$A$7))</f>
        <v/>
      </c>
      <c r="I294">
        <f t="shared" si="119"/>
        <v>0</v>
      </c>
      <c r="J294">
        <f t="shared" si="120"/>
        <v>0</v>
      </c>
      <c r="K294">
        <f>IF(G294=TEXTOS!$H$3,1,0)</f>
        <v>1</v>
      </c>
      <c r="L294" t="str">
        <f>TEXTOS!$A$3&amp;" "&amp;B294&amp;" "&amp;C294&amp;" "&amp;H294</f>
        <v xml:space="preserve">Consum Dièsel per a grup electrogen 0 </v>
      </c>
      <c r="M294" t="str">
        <f>TEXTOS!$A$3&amp;" "&amp;C294</f>
        <v>Consum 0</v>
      </c>
      <c r="N294">
        <f t="shared" si="121"/>
        <v>0</v>
      </c>
      <c r="O294">
        <f>TEXTOS!$AL$9</f>
        <v>8</v>
      </c>
      <c r="P294">
        <f t="shared" si="122"/>
        <v>0</v>
      </c>
      <c r="Q294" t="str">
        <f>TEXTOS!$A$2&amp;" "&amp;B294&amp;" "&amp;C294&amp;" "&amp;H294</f>
        <v xml:space="preserve">Emissions Dièsel per a grup electrogen 0 </v>
      </c>
      <c r="R294" t="str">
        <f>TEXTOS!$A$2&amp;" "&amp;C294</f>
        <v>Emissions 0</v>
      </c>
      <c r="S294">
        <f t="shared" si="123"/>
        <v>0</v>
      </c>
      <c r="T294">
        <f t="shared" si="124"/>
        <v>1</v>
      </c>
      <c r="U294">
        <f t="shared" si="125"/>
        <v>0</v>
      </c>
    </row>
    <row r="295" spans="2:21" x14ac:dyDescent="0.35">
      <c r="B295" t="str">
        <f t="shared" si="126"/>
        <v>Dièsel per a grup electrogen</v>
      </c>
      <c r="C295">
        <f>'1_GEN1'!F41</f>
        <v>0</v>
      </c>
      <c r="D295">
        <f>'1_GEN1'!H41</f>
        <v>0</v>
      </c>
      <c r="E295" t="str">
        <f>'1_GEN1'!I41</f>
        <v>l</v>
      </c>
      <c r="F295">
        <f>'1_GEN1'!J41</f>
        <v>0</v>
      </c>
      <c r="G295" t="str">
        <f>IF(F295=0,TEXTOS!$H$3,F295)</f>
        <v>NO</v>
      </c>
      <c r="H295" t="str">
        <f>IF(F295=0,"", IF(G295=TEXTOS!$H$2,TEXTOS!$A$6,TEXTOS!$A$7))</f>
        <v/>
      </c>
      <c r="I295">
        <f t="shared" si="119"/>
        <v>0</v>
      </c>
      <c r="J295">
        <f t="shared" si="120"/>
        <v>0</v>
      </c>
      <c r="K295">
        <f>IF(G295=TEXTOS!$H$3,1,0)</f>
        <v>1</v>
      </c>
      <c r="L295" t="str">
        <f>TEXTOS!$A$3&amp;" "&amp;B295&amp;" "&amp;C295&amp;" "&amp;H295</f>
        <v xml:space="preserve">Consum Dièsel per a grup electrogen 0 </v>
      </c>
      <c r="M295" t="str">
        <f>TEXTOS!$A$3&amp;" "&amp;C295</f>
        <v>Consum 0</v>
      </c>
      <c r="N295">
        <f t="shared" si="121"/>
        <v>0</v>
      </c>
      <c r="O295">
        <f>TEXTOS!$AL$9</f>
        <v>8</v>
      </c>
      <c r="P295">
        <f t="shared" si="122"/>
        <v>0</v>
      </c>
      <c r="Q295" t="str">
        <f>TEXTOS!$A$2&amp;" "&amp;B295&amp;" "&amp;C295&amp;" "&amp;H295</f>
        <v xml:space="preserve">Emissions Dièsel per a grup electrogen 0 </v>
      </c>
      <c r="R295" t="str">
        <f>TEXTOS!$A$2&amp;" "&amp;C295</f>
        <v>Emissions 0</v>
      </c>
      <c r="S295">
        <f t="shared" si="123"/>
        <v>0</v>
      </c>
      <c r="T295">
        <f t="shared" si="124"/>
        <v>1</v>
      </c>
      <c r="U295">
        <f t="shared" si="125"/>
        <v>0</v>
      </c>
    </row>
    <row r="296" spans="2:21" x14ac:dyDescent="0.35">
      <c r="B296" t="str">
        <f>$B$286</f>
        <v>Dièsel per a carretilles</v>
      </c>
      <c r="C296">
        <f>'1_GEN1'!F42</f>
        <v>0</v>
      </c>
      <c r="D296">
        <f>'1_GEN1'!H42</f>
        <v>0</v>
      </c>
      <c r="E296" t="str">
        <f>'1_GEN1'!I42</f>
        <v>l</v>
      </c>
      <c r="F296">
        <f>'1_GEN1'!J42</f>
        <v>0</v>
      </c>
      <c r="G296" t="str">
        <f>IF(F296=0,TEXTOS!$H$3,F296)</f>
        <v>NO</v>
      </c>
      <c r="H296" t="str">
        <f>IF(F296=0,"", IF(G296=TEXTOS!$H$2,TEXTOS!$A$6,TEXTOS!$A$7))</f>
        <v/>
      </c>
      <c r="I296">
        <f t="shared" si="119"/>
        <v>0</v>
      </c>
      <c r="J296">
        <f t="shared" si="120"/>
        <v>0</v>
      </c>
      <c r="K296">
        <f>IF(G296=TEXTOS!$H$3,1,0)</f>
        <v>1</v>
      </c>
      <c r="L296" t="str">
        <f>TEXTOS!$A$3&amp;" "&amp;B296&amp;" "&amp;C296&amp;" "&amp;H296</f>
        <v xml:space="preserve">Consum Dièsel per a carretilles 0 </v>
      </c>
      <c r="M296" t="str">
        <f>TEXTOS!$A$3&amp;" "&amp;C296</f>
        <v>Consum 0</v>
      </c>
      <c r="N296">
        <f t="shared" si="121"/>
        <v>0</v>
      </c>
      <c r="O296">
        <f>TEXTOS!$AL$9</f>
        <v>8</v>
      </c>
      <c r="P296">
        <f t="shared" si="122"/>
        <v>0</v>
      </c>
      <c r="Q296" t="str">
        <f>TEXTOS!$A$2&amp;" "&amp;B296&amp;" "&amp;C296&amp;" "&amp;H296</f>
        <v xml:space="preserve">Emissions Dièsel per a carretilles 0 </v>
      </c>
      <c r="R296" t="str">
        <f>TEXTOS!$A$2&amp;" "&amp;C296</f>
        <v>Emissions 0</v>
      </c>
      <c r="S296">
        <f t="shared" si="123"/>
        <v>0</v>
      </c>
      <c r="T296">
        <f t="shared" si="124"/>
        <v>2</v>
      </c>
      <c r="U296">
        <f t="shared" si="125"/>
        <v>0</v>
      </c>
    </row>
    <row r="297" spans="2:21" x14ac:dyDescent="0.35">
      <c r="B297" t="str">
        <f t="shared" ref="B297:B299" si="127">$B$286</f>
        <v>Dièsel per a carretilles</v>
      </c>
      <c r="C297">
        <f>'1_GEN1'!F43</f>
        <v>0</v>
      </c>
      <c r="D297">
        <f>'1_GEN1'!H43</f>
        <v>0</v>
      </c>
      <c r="E297" t="str">
        <f>'1_GEN1'!I43</f>
        <v>l</v>
      </c>
      <c r="F297">
        <f>'1_GEN1'!J43</f>
        <v>0</v>
      </c>
      <c r="G297" t="str">
        <f>IF(F297=0,TEXTOS!$H$3,F297)</f>
        <v>NO</v>
      </c>
      <c r="H297" t="str">
        <f>IF(F297=0,"", IF(G297=TEXTOS!$H$2,TEXTOS!$A$6,TEXTOS!$A$7))</f>
        <v/>
      </c>
      <c r="I297">
        <f t="shared" si="119"/>
        <v>0</v>
      </c>
      <c r="J297">
        <f t="shared" si="120"/>
        <v>0</v>
      </c>
      <c r="K297">
        <f>IF(G297=TEXTOS!$H$3,1,0)</f>
        <v>1</v>
      </c>
      <c r="L297" t="str">
        <f>TEXTOS!$A$3&amp;" "&amp;B297&amp;" "&amp;C297&amp;" "&amp;H297</f>
        <v xml:space="preserve">Consum Dièsel per a carretilles 0 </v>
      </c>
      <c r="M297" t="str">
        <f>TEXTOS!$A$3&amp;" "&amp;C297</f>
        <v>Consum 0</v>
      </c>
      <c r="N297">
        <f t="shared" si="121"/>
        <v>0</v>
      </c>
      <c r="O297">
        <f>TEXTOS!$AL$9</f>
        <v>8</v>
      </c>
      <c r="P297">
        <f t="shared" si="122"/>
        <v>0</v>
      </c>
      <c r="Q297" t="str">
        <f>TEXTOS!$A$2&amp;" "&amp;B297&amp;" "&amp;C297&amp;" "&amp;H297</f>
        <v xml:space="preserve">Emissions Dièsel per a carretilles 0 </v>
      </c>
      <c r="R297" t="str">
        <f>TEXTOS!$A$2&amp;" "&amp;C297</f>
        <v>Emissions 0</v>
      </c>
      <c r="S297">
        <f t="shared" si="123"/>
        <v>0</v>
      </c>
      <c r="T297">
        <f t="shared" si="124"/>
        <v>2</v>
      </c>
      <c r="U297">
        <f t="shared" si="125"/>
        <v>0</v>
      </c>
    </row>
    <row r="298" spans="2:21" x14ac:dyDescent="0.35">
      <c r="B298" t="str">
        <f t="shared" si="127"/>
        <v>Dièsel per a carretilles</v>
      </c>
      <c r="C298">
        <f>'1_GEN1'!F44</f>
        <v>0</v>
      </c>
      <c r="D298">
        <f>'1_GEN1'!H44</f>
        <v>0</v>
      </c>
      <c r="E298" t="str">
        <f>'1_GEN1'!I44</f>
        <v>l</v>
      </c>
      <c r="F298">
        <f>'1_GEN1'!J44</f>
        <v>0</v>
      </c>
      <c r="G298" t="str">
        <f>IF(F298=0,TEXTOS!$H$3,F298)</f>
        <v>NO</v>
      </c>
      <c r="H298" t="str">
        <f>IF(F298=0,"", IF(G298=TEXTOS!$H$2,TEXTOS!$A$6,TEXTOS!$A$7))</f>
        <v/>
      </c>
      <c r="I298">
        <f t="shared" si="119"/>
        <v>0</v>
      </c>
      <c r="J298">
        <f t="shared" si="120"/>
        <v>0</v>
      </c>
      <c r="K298">
        <f>IF(G298=TEXTOS!$H$3,1,0)</f>
        <v>1</v>
      </c>
      <c r="L298" t="str">
        <f>TEXTOS!$A$3&amp;" "&amp;B298&amp;" "&amp;C298&amp;" "&amp;H298</f>
        <v xml:space="preserve">Consum Dièsel per a carretilles 0 </v>
      </c>
      <c r="M298" t="str">
        <f>TEXTOS!$A$3&amp;" "&amp;C298</f>
        <v>Consum 0</v>
      </c>
      <c r="N298">
        <f t="shared" si="121"/>
        <v>0</v>
      </c>
      <c r="O298">
        <f>TEXTOS!$AL$9</f>
        <v>8</v>
      </c>
      <c r="P298">
        <f t="shared" si="122"/>
        <v>0</v>
      </c>
      <c r="Q298" t="str">
        <f>TEXTOS!$A$2&amp;" "&amp;B298&amp;" "&amp;C298&amp;" "&amp;H298</f>
        <v xml:space="preserve">Emissions Dièsel per a carretilles 0 </v>
      </c>
      <c r="R298" t="str">
        <f>TEXTOS!$A$2&amp;" "&amp;C298</f>
        <v>Emissions 0</v>
      </c>
      <c r="S298">
        <f t="shared" si="123"/>
        <v>0</v>
      </c>
      <c r="T298">
        <f t="shared" si="124"/>
        <v>2</v>
      </c>
      <c r="U298">
        <f t="shared" si="125"/>
        <v>0</v>
      </c>
    </row>
    <row r="299" spans="2:21" x14ac:dyDescent="0.35">
      <c r="B299" t="str">
        <f t="shared" si="127"/>
        <v>Dièsel per a carretilles</v>
      </c>
      <c r="C299">
        <f>'1_GEN1'!F45</f>
        <v>0</v>
      </c>
      <c r="D299">
        <f>'1_GEN1'!H45</f>
        <v>0</v>
      </c>
      <c r="E299" t="str">
        <f>'1_GEN1'!I45</f>
        <v>l</v>
      </c>
      <c r="F299">
        <f>'1_GEN1'!J45</f>
        <v>0</v>
      </c>
      <c r="G299" t="str">
        <f>IF(F299=0,TEXTOS!$H$3,F299)</f>
        <v>NO</v>
      </c>
      <c r="H299" t="str">
        <f>IF(F299=0,"", IF(G299=TEXTOS!$H$2,TEXTOS!$A$6,TEXTOS!$A$7))</f>
        <v/>
      </c>
      <c r="I299">
        <f t="shared" si="119"/>
        <v>0</v>
      </c>
      <c r="J299">
        <f t="shared" si="120"/>
        <v>0</v>
      </c>
      <c r="K299">
        <f>IF(G299=TEXTOS!$H$3,1,0)</f>
        <v>1</v>
      </c>
      <c r="L299" t="str">
        <f>TEXTOS!$A$3&amp;" "&amp;B299&amp;" "&amp;C299&amp;" "&amp;H299</f>
        <v xml:space="preserve">Consum Dièsel per a carretilles 0 </v>
      </c>
      <c r="M299" t="str">
        <f>TEXTOS!$A$3&amp;" "&amp;C299</f>
        <v>Consum 0</v>
      </c>
      <c r="N299">
        <f t="shared" si="121"/>
        <v>0</v>
      </c>
      <c r="O299">
        <f>TEXTOS!$AL$9</f>
        <v>8</v>
      </c>
      <c r="P299">
        <f t="shared" si="122"/>
        <v>0</v>
      </c>
      <c r="Q299" t="str">
        <f>TEXTOS!$A$2&amp;" "&amp;B299&amp;" "&amp;C299&amp;" "&amp;H299</f>
        <v xml:space="preserve">Emissions Dièsel per a carretilles 0 </v>
      </c>
      <c r="R299" t="str">
        <f>TEXTOS!$A$2&amp;" "&amp;C299</f>
        <v>Emissions 0</v>
      </c>
      <c r="S299">
        <f t="shared" si="123"/>
        <v>0</v>
      </c>
      <c r="T299">
        <f t="shared" si="124"/>
        <v>2</v>
      </c>
      <c r="U299">
        <f t="shared" si="125"/>
        <v>0</v>
      </c>
    </row>
    <row r="300" spans="2:21" x14ac:dyDescent="0.35">
      <c r="B300" t="str">
        <f t="shared" ref="B300:B307" si="128">$B$287</f>
        <v>Combustible per a vehicles d'empresa</v>
      </c>
      <c r="C300">
        <f>'1_GEN1'!F46</f>
        <v>0</v>
      </c>
      <c r="D300">
        <f>'1_GEN1'!H46</f>
        <v>0</v>
      </c>
      <c r="E300" t="str">
        <f>'1_GEN1'!I46</f>
        <v>l</v>
      </c>
      <c r="F300">
        <f>'1_GEN1'!J46</f>
        <v>0</v>
      </c>
      <c r="G300" t="str">
        <f>IF(F300=0,TEXTOS!$H$3,F300)</f>
        <v>NO</v>
      </c>
      <c r="H300" t="str">
        <f>IF(F300=0,"", IF(G300=TEXTOS!$H$2,TEXTOS!$A$6,TEXTOS!$A$7))</f>
        <v/>
      </c>
      <c r="I300">
        <f t="shared" si="119"/>
        <v>0</v>
      </c>
      <c r="J300">
        <f t="shared" si="120"/>
        <v>0</v>
      </c>
      <c r="K300">
        <f>IF(G300=TEXTOS!$H$3,1,0)</f>
        <v>1</v>
      </c>
      <c r="L300" t="str">
        <f>TEXTOS!$A$3&amp;" "&amp;B300&amp;" "&amp;C300&amp;" "&amp;H300</f>
        <v xml:space="preserve">Consum Combustible per a vehicles d'empresa 0 </v>
      </c>
      <c r="M300" t="str">
        <f>TEXTOS!$A$3&amp;" "&amp;C300</f>
        <v>Consum 0</v>
      </c>
      <c r="N300">
        <f t="shared" si="121"/>
        <v>0</v>
      </c>
      <c r="O300">
        <f>TEXTOS!$AL$9</f>
        <v>8</v>
      </c>
      <c r="P300">
        <f t="shared" si="122"/>
        <v>0</v>
      </c>
      <c r="Q300" t="str">
        <f>TEXTOS!$A$2&amp;" "&amp;B300&amp;" "&amp;C300&amp;" "&amp;H300</f>
        <v xml:space="preserve">Emissions Combustible per a vehicles d'empresa 0 </v>
      </c>
      <c r="R300" t="str">
        <f>TEXTOS!$A$2&amp;" "&amp;C300</f>
        <v>Emissions 0</v>
      </c>
      <c r="S300">
        <f t="shared" si="123"/>
        <v>0</v>
      </c>
      <c r="T300">
        <f t="shared" si="124"/>
        <v>2</v>
      </c>
      <c r="U300">
        <f t="shared" si="125"/>
        <v>0</v>
      </c>
    </row>
    <row r="301" spans="2:21" x14ac:dyDescent="0.35">
      <c r="B301" t="str">
        <f t="shared" si="128"/>
        <v>Combustible per a vehicles d'empresa</v>
      </c>
      <c r="C301">
        <f>'1_GEN1'!F47</f>
        <v>0</v>
      </c>
      <c r="D301">
        <f>'1_GEN1'!H47</f>
        <v>0</v>
      </c>
      <c r="E301" t="str">
        <f>'1_GEN1'!I47</f>
        <v>l</v>
      </c>
      <c r="F301">
        <f>'1_GEN1'!J47</f>
        <v>0</v>
      </c>
      <c r="G301" t="str">
        <f>IF(F301=0,TEXTOS!$H$3,F301)</f>
        <v>NO</v>
      </c>
      <c r="H301" t="str">
        <f>IF(F301=0,"", IF(G301=TEXTOS!$H$2,TEXTOS!$A$6,TEXTOS!$A$7))</f>
        <v/>
      </c>
      <c r="I301">
        <f t="shared" si="119"/>
        <v>0</v>
      </c>
      <c r="J301">
        <f t="shared" si="120"/>
        <v>0</v>
      </c>
      <c r="K301">
        <f>IF(G301=TEXTOS!$H$3,1,0)</f>
        <v>1</v>
      </c>
      <c r="L301" t="str">
        <f>TEXTOS!$A$3&amp;" "&amp;B301&amp;" "&amp;C301&amp;" "&amp;H301</f>
        <v xml:space="preserve">Consum Combustible per a vehicles d'empresa 0 </v>
      </c>
      <c r="M301" t="str">
        <f>TEXTOS!$A$3&amp;" "&amp;C301</f>
        <v>Consum 0</v>
      </c>
      <c r="N301">
        <f t="shared" si="121"/>
        <v>0</v>
      </c>
      <c r="O301">
        <f>TEXTOS!$AL$9</f>
        <v>8</v>
      </c>
      <c r="P301">
        <f t="shared" si="122"/>
        <v>0</v>
      </c>
      <c r="Q301" t="str">
        <f>TEXTOS!$A$2&amp;" "&amp;B301&amp;" "&amp;C301&amp;" "&amp;H301</f>
        <v xml:space="preserve">Emissions Combustible per a vehicles d'empresa 0 </v>
      </c>
      <c r="R301" t="str">
        <f>TEXTOS!$A$2&amp;" "&amp;C301</f>
        <v>Emissions 0</v>
      </c>
      <c r="S301">
        <f t="shared" si="123"/>
        <v>0</v>
      </c>
      <c r="T301">
        <f t="shared" si="124"/>
        <v>2</v>
      </c>
      <c r="U301">
        <f t="shared" si="125"/>
        <v>0</v>
      </c>
    </row>
    <row r="302" spans="2:21" x14ac:dyDescent="0.35">
      <c r="B302" t="str">
        <f t="shared" si="128"/>
        <v>Combustible per a vehicles d'empresa</v>
      </c>
      <c r="C302">
        <f>'1_GEN1'!F48</f>
        <v>0</v>
      </c>
      <c r="D302">
        <f>'1_GEN1'!H48</f>
        <v>0</v>
      </c>
      <c r="E302" t="str">
        <f>'1_GEN1'!I48</f>
        <v>l</v>
      </c>
      <c r="F302">
        <f>'1_GEN1'!J48</f>
        <v>0</v>
      </c>
      <c r="G302" t="str">
        <f>IF(F302=0,TEXTOS!$H$3,F302)</f>
        <v>NO</v>
      </c>
      <c r="H302" t="str">
        <f>IF(F302=0,"", IF(G302=TEXTOS!$H$2,TEXTOS!$A$6,TEXTOS!$A$7))</f>
        <v/>
      </c>
      <c r="I302">
        <f t="shared" si="119"/>
        <v>0</v>
      </c>
      <c r="J302">
        <f t="shared" si="120"/>
        <v>0</v>
      </c>
      <c r="K302">
        <f>IF(G302=TEXTOS!$H$3,1,0)</f>
        <v>1</v>
      </c>
      <c r="L302" t="str">
        <f>TEXTOS!$A$3&amp;" "&amp;B302&amp;" "&amp;C302&amp;" "&amp;H302</f>
        <v xml:space="preserve">Consum Combustible per a vehicles d'empresa 0 </v>
      </c>
      <c r="M302" t="str">
        <f>TEXTOS!$A$3&amp;" "&amp;C302</f>
        <v>Consum 0</v>
      </c>
      <c r="N302">
        <f t="shared" si="121"/>
        <v>0</v>
      </c>
      <c r="O302">
        <f>TEXTOS!$AL$9</f>
        <v>8</v>
      </c>
      <c r="P302">
        <f t="shared" si="122"/>
        <v>0</v>
      </c>
      <c r="Q302" t="str">
        <f>TEXTOS!$A$2&amp;" "&amp;B302&amp;" "&amp;C302&amp;" "&amp;H302</f>
        <v xml:space="preserve">Emissions Combustible per a vehicles d'empresa 0 </v>
      </c>
      <c r="R302" t="str">
        <f>TEXTOS!$A$2&amp;" "&amp;C302</f>
        <v>Emissions 0</v>
      </c>
      <c r="S302">
        <f t="shared" si="123"/>
        <v>0</v>
      </c>
      <c r="T302">
        <f t="shared" si="124"/>
        <v>2</v>
      </c>
      <c r="U302">
        <f t="shared" si="125"/>
        <v>0</v>
      </c>
    </row>
    <row r="303" spans="2:21" x14ac:dyDescent="0.35">
      <c r="B303" t="str">
        <f t="shared" si="128"/>
        <v>Combustible per a vehicles d'empresa</v>
      </c>
      <c r="C303">
        <f>'1_GEN1'!F49</f>
        <v>0</v>
      </c>
      <c r="D303">
        <f>'1_GEN1'!H49</f>
        <v>0</v>
      </c>
      <c r="E303" t="str">
        <f>'1_GEN1'!I49</f>
        <v>l</v>
      </c>
      <c r="F303">
        <f>'1_GEN1'!J49</f>
        <v>0</v>
      </c>
      <c r="G303" t="str">
        <f>IF(F303=0,TEXTOS!$H$3,F303)</f>
        <v>NO</v>
      </c>
      <c r="H303" t="str">
        <f>IF(F303=0,"", IF(G303=TEXTOS!$H$2,TEXTOS!$A$6,TEXTOS!$A$7))</f>
        <v/>
      </c>
      <c r="I303">
        <f t="shared" si="119"/>
        <v>0</v>
      </c>
      <c r="J303">
        <f t="shared" si="120"/>
        <v>0</v>
      </c>
      <c r="K303">
        <f>IF(G303=TEXTOS!$H$3,1,0)</f>
        <v>1</v>
      </c>
      <c r="L303" t="str">
        <f>TEXTOS!$A$3&amp;" "&amp;B303&amp;" "&amp;C303&amp;" "&amp;H303</f>
        <v xml:space="preserve">Consum Combustible per a vehicles d'empresa 0 </v>
      </c>
      <c r="M303" t="str">
        <f>TEXTOS!$A$3&amp;" "&amp;C303</f>
        <v>Consum 0</v>
      </c>
      <c r="N303">
        <f t="shared" si="121"/>
        <v>0</v>
      </c>
      <c r="O303">
        <f>TEXTOS!$AL$9</f>
        <v>8</v>
      </c>
      <c r="P303">
        <f t="shared" si="122"/>
        <v>0</v>
      </c>
      <c r="Q303" t="str">
        <f>TEXTOS!$A$2&amp;" "&amp;B303&amp;" "&amp;C303&amp;" "&amp;H303</f>
        <v xml:space="preserve">Emissions Combustible per a vehicles d'empresa 0 </v>
      </c>
      <c r="R303" t="str">
        <f>TEXTOS!$A$2&amp;" "&amp;C303</f>
        <v>Emissions 0</v>
      </c>
      <c r="S303">
        <f t="shared" si="123"/>
        <v>0</v>
      </c>
      <c r="T303">
        <f t="shared" si="124"/>
        <v>2</v>
      </c>
      <c r="U303">
        <f t="shared" si="125"/>
        <v>0</v>
      </c>
    </row>
    <row r="304" spans="2:21" x14ac:dyDescent="0.35">
      <c r="B304" t="str">
        <f t="shared" si="128"/>
        <v>Combustible per a vehicles d'empresa</v>
      </c>
      <c r="C304">
        <f>'1_GEN1'!F50</f>
        <v>0</v>
      </c>
      <c r="D304">
        <f>'1_GEN1'!H50</f>
        <v>0</v>
      </c>
      <c r="E304" t="str">
        <f>'1_GEN1'!I50</f>
        <v>l</v>
      </c>
      <c r="F304">
        <f>'1_GEN1'!J50</f>
        <v>0</v>
      </c>
      <c r="G304" t="str">
        <f>IF(F304=0,TEXTOS!$H$3,F304)</f>
        <v>NO</v>
      </c>
      <c r="H304" t="str">
        <f>IF(F304=0,"", IF(G304=TEXTOS!$H$2,TEXTOS!$A$6,TEXTOS!$A$7))</f>
        <v/>
      </c>
      <c r="I304">
        <f t="shared" si="119"/>
        <v>0</v>
      </c>
      <c r="J304">
        <f t="shared" si="120"/>
        <v>0</v>
      </c>
      <c r="K304">
        <f>IF(G304=TEXTOS!$H$3,1,0)</f>
        <v>1</v>
      </c>
      <c r="L304" t="str">
        <f>TEXTOS!$A$3&amp;" "&amp;B304&amp;" "&amp;C304&amp;" "&amp;H304</f>
        <v xml:space="preserve">Consum Combustible per a vehicles d'empresa 0 </v>
      </c>
      <c r="M304" t="str">
        <f>TEXTOS!$A$3&amp;" "&amp;C304</f>
        <v>Consum 0</v>
      </c>
      <c r="N304">
        <f t="shared" si="121"/>
        <v>0</v>
      </c>
      <c r="O304">
        <f>TEXTOS!$AL$9</f>
        <v>8</v>
      </c>
      <c r="P304">
        <f t="shared" si="122"/>
        <v>0</v>
      </c>
      <c r="Q304" t="str">
        <f>TEXTOS!$A$2&amp;" "&amp;B304&amp;" "&amp;C304&amp;" "&amp;H304</f>
        <v xml:space="preserve">Emissions Combustible per a vehicles d'empresa 0 </v>
      </c>
      <c r="R304" t="str">
        <f>TEXTOS!$A$2&amp;" "&amp;C304</f>
        <v>Emissions 0</v>
      </c>
      <c r="S304">
        <f t="shared" si="123"/>
        <v>0</v>
      </c>
      <c r="T304">
        <f t="shared" si="124"/>
        <v>2</v>
      </c>
      <c r="U304">
        <f t="shared" si="125"/>
        <v>0</v>
      </c>
    </row>
    <row r="305" spans="1:21" x14ac:dyDescent="0.35">
      <c r="B305" t="str">
        <f t="shared" si="128"/>
        <v>Combustible per a vehicles d'empresa</v>
      </c>
      <c r="C305">
        <f>'1_GEN1'!F51</f>
        <v>0</v>
      </c>
      <c r="D305">
        <f>'1_GEN1'!H51</f>
        <v>0</v>
      </c>
      <c r="E305" t="str">
        <f>'1_GEN1'!I51</f>
        <v>l</v>
      </c>
      <c r="F305">
        <f>'1_GEN1'!J51</f>
        <v>0</v>
      </c>
      <c r="G305" t="str">
        <f>IF(F305=0,TEXTOS!$H$3,F305)</f>
        <v>NO</v>
      </c>
      <c r="H305" t="str">
        <f>IF(F305=0,"", IF(G305=TEXTOS!$H$2,TEXTOS!$A$6,TEXTOS!$A$7))</f>
        <v/>
      </c>
      <c r="I305">
        <f t="shared" si="119"/>
        <v>0</v>
      </c>
      <c r="J305">
        <f t="shared" si="120"/>
        <v>0</v>
      </c>
      <c r="K305">
        <f>IF(G305=TEXTOS!$H$3,1,0)</f>
        <v>1</v>
      </c>
      <c r="L305" t="str">
        <f>TEXTOS!$A$3&amp;" "&amp;B305&amp;" "&amp;C305&amp;" "&amp;H305</f>
        <v xml:space="preserve">Consum Combustible per a vehicles d'empresa 0 </v>
      </c>
      <c r="M305" t="str">
        <f>TEXTOS!$A$3&amp;" "&amp;C305</f>
        <v>Consum 0</v>
      </c>
      <c r="N305">
        <f t="shared" si="121"/>
        <v>0</v>
      </c>
      <c r="O305">
        <f>TEXTOS!$AL$9</f>
        <v>8</v>
      </c>
      <c r="P305">
        <f t="shared" si="122"/>
        <v>0</v>
      </c>
      <c r="Q305" t="str">
        <f>TEXTOS!$A$2&amp;" "&amp;B305&amp;" "&amp;C305&amp;" "&amp;H305</f>
        <v xml:space="preserve">Emissions Combustible per a vehicles d'empresa 0 </v>
      </c>
      <c r="R305" t="str">
        <f>TEXTOS!$A$2&amp;" "&amp;C305</f>
        <v>Emissions 0</v>
      </c>
      <c r="S305">
        <f t="shared" si="123"/>
        <v>0</v>
      </c>
      <c r="T305">
        <f t="shared" si="124"/>
        <v>2</v>
      </c>
      <c r="U305">
        <f t="shared" si="125"/>
        <v>0</v>
      </c>
    </row>
    <row r="306" spans="1:21" x14ac:dyDescent="0.35">
      <c r="B306" t="str">
        <f t="shared" si="128"/>
        <v>Combustible per a vehicles d'empresa</v>
      </c>
      <c r="C306">
        <f>'1_GEN1'!F52</f>
        <v>0</v>
      </c>
      <c r="D306">
        <f>'1_GEN1'!H52</f>
        <v>0</v>
      </c>
      <c r="E306" t="str">
        <f>'1_GEN1'!I52</f>
        <v>l</v>
      </c>
      <c r="F306">
        <f>'1_GEN1'!J52</f>
        <v>0</v>
      </c>
      <c r="G306" t="str">
        <f>IF(F306=0,TEXTOS!$H$3,F306)</f>
        <v>NO</v>
      </c>
      <c r="H306" t="str">
        <f>IF(F306=0,"", IF(G306=TEXTOS!$H$2,TEXTOS!$A$6,TEXTOS!$A$7))</f>
        <v/>
      </c>
      <c r="I306">
        <f t="shared" si="119"/>
        <v>0</v>
      </c>
      <c r="J306">
        <f t="shared" si="120"/>
        <v>0</v>
      </c>
      <c r="K306">
        <f>IF(G306=TEXTOS!$H$3,1,0)</f>
        <v>1</v>
      </c>
      <c r="L306" t="str">
        <f>TEXTOS!$A$3&amp;" "&amp;B306&amp;" "&amp;C306&amp;" "&amp;H306</f>
        <v xml:space="preserve">Consum Combustible per a vehicles d'empresa 0 </v>
      </c>
      <c r="M306" t="str">
        <f>TEXTOS!$A$3&amp;" "&amp;C306</f>
        <v>Consum 0</v>
      </c>
      <c r="N306">
        <f t="shared" si="121"/>
        <v>0</v>
      </c>
      <c r="O306">
        <f>TEXTOS!$AL$9</f>
        <v>8</v>
      </c>
      <c r="P306">
        <f t="shared" si="122"/>
        <v>0</v>
      </c>
      <c r="Q306" t="str">
        <f>TEXTOS!$A$2&amp;" "&amp;B306&amp;" "&amp;C306&amp;" "&amp;H306</f>
        <v xml:space="preserve">Emissions Combustible per a vehicles d'empresa 0 </v>
      </c>
      <c r="R306" t="str">
        <f>TEXTOS!$A$2&amp;" "&amp;C306</f>
        <v>Emissions 0</v>
      </c>
      <c r="S306">
        <f t="shared" si="123"/>
        <v>0</v>
      </c>
      <c r="T306">
        <f t="shared" si="124"/>
        <v>2</v>
      </c>
      <c r="U306">
        <f t="shared" si="125"/>
        <v>0</v>
      </c>
    </row>
    <row r="307" spans="1:21" x14ac:dyDescent="0.35">
      <c r="B307" t="str">
        <f t="shared" si="128"/>
        <v>Combustible per a vehicles d'empresa</v>
      </c>
      <c r="C307">
        <f>'1_GEN1'!F53</f>
        <v>0</v>
      </c>
      <c r="D307">
        <f>'1_GEN1'!H53</f>
        <v>0</v>
      </c>
      <c r="E307" t="str">
        <f>'1_GEN1'!I53</f>
        <v>l</v>
      </c>
      <c r="F307">
        <f>'1_GEN1'!J53</f>
        <v>0</v>
      </c>
      <c r="G307" t="str">
        <f>IF(F307=0,TEXTOS!$H$3,F307)</f>
        <v>NO</v>
      </c>
      <c r="H307" t="str">
        <f>IF(F307=0,"", IF(G307=TEXTOS!$H$2,TEXTOS!$A$6,TEXTOS!$A$7))</f>
        <v/>
      </c>
      <c r="I307">
        <f t="shared" si="119"/>
        <v>0</v>
      </c>
      <c r="J307">
        <f t="shared" si="120"/>
        <v>0</v>
      </c>
      <c r="K307">
        <f>IF(G307=TEXTOS!$H$3,1,0)</f>
        <v>1</v>
      </c>
      <c r="L307" t="str">
        <f>TEXTOS!$A$3&amp;" "&amp;B307&amp;" "&amp;C307&amp;" "&amp;H307</f>
        <v xml:space="preserve">Consum Combustible per a vehicles d'empresa 0 </v>
      </c>
      <c r="M307" t="str">
        <f>TEXTOS!$A$3&amp;" "&amp;C307</f>
        <v>Consum 0</v>
      </c>
      <c r="N307">
        <f t="shared" si="121"/>
        <v>0</v>
      </c>
      <c r="O307">
        <f>TEXTOS!$AL$9</f>
        <v>8</v>
      </c>
      <c r="P307">
        <f t="shared" si="122"/>
        <v>0</v>
      </c>
      <c r="Q307" t="str">
        <f>TEXTOS!$A$2&amp;" "&amp;B307&amp;" "&amp;C307&amp;" "&amp;H307</f>
        <v xml:space="preserve">Emissions Combustible per a vehicles d'empresa 0 </v>
      </c>
      <c r="R307" t="str">
        <f>TEXTOS!$A$2&amp;" "&amp;C307</f>
        <v>Emissions 0</v>
      </c>
      <c r="S307">
        <f t="shared" si="123"/>
        <v>0</v>
      </c>
      <c r="T307">
        <f t="shared" si="124"/>
        <v>2</v>
      </c>
      <c r="U307">
        <f t="shared" si="125"/>
        <v>0</v>
      </c>
    </row>
    <row r="308" spans="1:21" x14ac:dyDescent="0.35">
      <c r="B308" t="str">
        <f>$B$288</f>
        <v>Combustible per a equips de calor</v>
      </c>
      <c r="C308">
        <f>'1_GEN1'!F54</f>
        <v>0</v>
      </c>
      <c r="D308">
        <f>'1_GEN1'!H54</f>
        <v>0</v>
      </c>
      <c r="E308" t="str">
        <f>'1_GEN1'!I54</f>
        <v>l</v>
      </c>
      <c r="F308">
        <f>'1_GEN1'!K54</f>
        <v>0</v>
      </c>
      <c r="G308" t="str">
        <f>IF(F308=0,TEXTOS!$H$3,F308)</f>
        <v>NO</v>
      </c>
      <c r="H308" t="str">
        <f>IF(F308=0,"", IF(G308=TEXTOS!$H$2,TEXTOS!$A$6,TEXTOS!$A$7))</f>
        <v/>
      </c>
      <c r="I308">
        <f t="shared" si="119"/>
        <v>0</v>
      </c>
      <c r="J308">
        <f t="shared" si="120"/>
        <v>0</v>
      </c>
      <c r="K308">
        <f>IF(G308=TEXTOS!$H$3,1,0)</f>
        <v>1</v>
      </c>
      <c r="L308" t="str">
        <f>TEXTOS!$A$3&amp;" "&amp;B308&amp;" "&amp;C308&amp;" "&amp;H308</f>
        <v xml:space="preserve">Consum Combustible per a equips de calor 0 </v>
      </c>
      <c r="M308" t="str">
        <f>TEXTOS!$A$3&amp;" "&amp;C308</f>
        <v>Consum 0</v>
      </c>
      <c r="N308">
        <f t="shared" si="121"/>
        <v>0</v>
      </c>
      <c r="O308">
        <f>TEXTOS!$AL$9</f>
        <v>8</v>
      </c>
      <c r="P308">
        <f t="shared" si="122"/>
        <v>0</v>
      </c>
      <c r="Q308" t="str">
        <f>TEXTOS!$A$2&amp;" "&amp;B308&amp;" "&amp;C308&amp;" "&amp;H308</f>
        <v xml:space="preserve">Emissions Combustible per a equips de calor 0 </v>
      </c>
      <c r="R308" t="str">
        <f>TEXTOS!$A$2&amp;" "&amp;C308</f>
        <v>Emissions 0</v>
      </c>
      <c r="S308">
        <f t="shared" si="123"/>
        <v>0</v>
      </c>
      <c r="T308">
        <f t="shared" si="124"/>
        <v>1</v>
      </c>
      <c r="U308">
        <f t="shared" si="125"/>
        <v>0</v>
      </c>
    </row>
    <row r="309" spans="1:21" x14ac:dyDescent="0.35">
      <c r="B309" t="str">
        <f t="shared" ref="B309:B311" si="129">$B$288</f>
        <v>Combustible per a equips de calor</v>
      </c>
      <c r="C309">
        <f>'1_GEN1'!F55</f>
        <v>0</v>
      </c>
      <c r="D309">
        <f>'1_GEN1'!H55</f>
        <v>0</v>
      </c>
      <c r="E309" t="str">
        <f>'1_GEN1'!I55</f>
        <v>l</v>
      </c>
      <c r="F309">
        <f>'1_GEN1'!K55</f>
        <v>0</v>
      </c>
      <c r="G309" t="str">
        <f>IF(F309=0,TEXTOS!$H$3,F309)</f>
        <v>NO</v>
      </c>
      <c r="H309" t="str">
        <f>IF(F309=0,"", IF(G309=TEXTOS!$H$2,TEXTOS!$A$6,TEXTOS!$A$7))</f>
        <v/>
      </c>
      <c r="I309">
        <f t="shared" si="119"/>
        <v>0</v>
      </c>
      <c r="J309">
        <f t="shared" si="120"/>
        <v>0</v>
      </c>
      <c r="K309">
        <f>IF(G309=TEXTOS!$H$3,1,0)</f>
        <v>1</v>
      </c>
      <c r="L309" t="str">
        <f>TEXTOS!$A$3&amp;" "&amp;B309&amp;" "&amp;C309&amp;" "&amp;H309</f>
        <v xml:space="preserve">Consum Combustible per a equips de calor 0 </v>
      </c>
      <c r="M309" t="str">
        <f>TEXTOS!$A$3&amp;" "&amp;C309</f>
        <v>Consum 0</v>
      </c>
      <c r="N309">
        <f t="shared" si="121"/>
        <v>0</v>
      </c>
      <c r="O309">
        <f>TEXTOS!$AL$9</f>
        <v>8</v>
      </c>
      <c r="P309">
        <f t="shared" si="122"/>
        <v>0</v>
      </c>
      <c r="Q309" t="str">
        <f>TEXTOS!$A$2&amp;" "&amp;B309&amp;" "&amp;C309&amp;" "&amp;H309</f>
        <v xml:space="preserve">Emissions Combustible per a equips de calor 0 </v>
      </c>
      <c r="R309" t="str">
        <f>TEXTOS!$A$2&amp;" "&amp;C309</f>
        <v>Emissions 0</v>
      </c>
      <c r="S309">
        <f t="shared" si="123"/>
        <v>0</v>
      </c>
      <c r="T309">
        <f t="shared" si="124"/>
        <v>1</v>
      </c>
      <c r="U309">
        <f t="shared" si="125"/>
        <v>0</v>
      </c>
    </row>
    <row r="310" spans="1:21" x14ac:dyDescent="0.35">
      <c r="B310" t="str">
        <f t="shared" si="129"/>
        <v>Combustible per a equips de calor</v>
      </c>
      <c r="C310">
        <f>'1_GEN1'!F56</f>
        <v>0</v>
      </c>
      <c r="D310">
        <f>'1_GEN1'!H56</f>
        <v>0</v>
      </c>
      <c r="E310" t="str">
        <f>'1_GEN1'!I56</f>
        <v>l</v>
      </c>
      <c r="F310">
        <f>'1_GEN1'!K56</f>
        <v>0</v>
      </c>
      <c r="G310" t="str">
        <f>IF(F310=0,TEXTOS!$H$3,F310)</f>
        <v>NO</v>
      </c>
      <c r="H310" t="str">
        <f>IF(F310=0,"", IF(G310=TEXTOS!$H$2,TEXTOS!$A$6,TEXTOS!$A$7))</f>
        <v/>
      </c>
      <c r="I310">
        <f t="shared" si="119"/>
        <v>0</v>
      </c>
      <c r="J310">
        <f t="shared" si="120"/>
        <v>0</v>
      </c>
      <c r="K310">
        <f>IF(G310=TEXTOS!$H$3,1,0)</f>
        <v>1</v>
      </c>
      <c r="L310" t="str">
        <f>TEXTOS!$A$3&amp;" "&amp;B310&amp;" "&amp;C310&amp;" "&amp;H310</f>
        <v xml:space="preserve">Consum Combustible per a equips de calor 0 </v>
      </c>
      <c r="M310" t="str">
        <f>TEXTOS!$A$3&amp;" "&amp;C310</f>
        <v>Consum 0</v>
      </c>
      <c r="N310">
        <f t="shared" si="121"/>
        <v>0</v>
      </c>
      <c r="O310">
        <f>TEXTOS!$AL$9</f>
        <v>8</v>
      </c>
      <c r="P310">
        <f t="shared" si="122"/>
        <v>0</v>
      </c>
      <c r="Q310" t="str">
        <f>TEXTOS!$A$2&amp;" "&amp;B310&amp;" "&amp;C310&amp;" "&amp;H310</f>
        <v xml:space="preserve">Emissions Combustible per a equips de calor 0 </v>
      </c>
      <c r="R310" t="str">
        <f>TEXTOS!$A$2&amp;" "&amp;C310</f>
        <v>Emissions 0</v>
      </c>
      <c r="S310">
        <f t="shared" si="123"/>
        <v>0</v>
      </c>
      <c r="T310">
        <f t="shared" si="124"/>
        <v>1</v>
      </c>
      <c r="U310">
        <f t="shared" si="125"/>
        <v>0</v>
      </c>
    </row>
    <row r="311" spans="1:21" x14ac:dyDescent="0.35">
      <c r="B311" t="str">
        <f t="shared" si="129"/>
        <v>Combustible per a equips de calor</v>
      </c>
      <c r="C311">
        <f>'1_GEN1'!F57</f>
        <v>0</v>
      </c>
      <c r="D311">
        <f>'1_GEN1'!H57</f>
        <v>0</v>
      </c>
      <c r="E311" t="str">
        <f>'1_GEN1'!I57</f>
        <v>l</v>
      </c>
      <c r="F311">
        <f>'1_GEN1'!K57</f>
        <v>0</v>
      </c>
      <c r="G311" t="str">
        <f>IF(F311=0,TEXTOS!$H$3,F311)</f>
        <v>NO</v>
      </c>
      <c r="H311" t="str">
        <f>IF(F311=0,"", IF(G311=TEXTOS!$H$2,TEXTOS!$A$6,TEXTOS!$A$7))</f>
        <v/>
      </c>
      <c r="I311">
        <f t="shared" si="119"/>
        <v>0</v>
      </c>
      <c r="J311">
        <f t="shared" si="120"/>
        <v>0</v>
      </c>
      <c r="K311">
        <f>IF(G311=TEXTOS!$H$3,1,0)</f>
        <v>1</v>
      </c>
      <c r="L311" t="str">
        <f>TEXTOS!$A$3&amp;" "&amp;B311&amp;" "&amp;C311&amp;" "&amp;H311</f>
        <v xml:space="preserve">Consum Combustible per a equips de calor 0 </v>
      </c>
      <c r="M311" t="str">
        <f>TEXTOS!$A$3&amp;" "&amp;C311</f>
        <v>Consum 0</v>
      </c>
      <c r="N311">
        <f t="shared" si="121"/>
        <v>0</v>
      </c>
      <c r="O311">
        <f>TEXTOS!$AL$9</f>
        <v>8</v>
      </c>
      <c r="P311">
        <f t="shared" si="122"/>
        <v>0</v>
      </c>
      <c r="Q311" t="str">
        <f>TEXTOS!$A$2&amp;" "&amp;B311&amp;" "&amp;C311&amp;" "&amp;H311</f>
        <v xml:space="preserve">Emissions Combustible per a equips de calor 0 </v>
      </c>
      <c r="R311" t="str">
        <f>TEXTOS!$A$2&amp;" "&amp;C311</f>
        <v>Emissions 0</v>
      </c>
      <c r="S311">
        <f t="shared" si="123"/>
        <v>0</v>
      </c>
      <c r="T311">
        <f t="shared" si="124"/>
        <v>1</v>
      </c>
      <c r="U311">
        <f t="shared" si="125"/>
        <v>0</v>
      </c>
    </row>
    <row r="314" spans="1:21" x14ac:dyDescent="0.35">
      <c r="A314" s="15" t="str">
        <f>TEXTOS!D5</f>
        <v>Aigua</v>
      </c>
      <c r="B314" s="15"/>
      <c r="C314" s="15"/>
      <c r="D314" s="15"/>
      <c r="E314" s="15"/>
      <c r="F314" s="15"/>
      <c r="G314" s="15"/>
    </row>
    <row r="319" spans="1:21" x14ac:dyDescent="0.35">
      <c r="E319" t="s">
        <v>331</v>
      </c>
      <c r="F319" s="18" t="str">
        <f>$C$1</f>
        <v>CONCEPTO</v>
      </c>
      <c r="G319" s="18" t="str">
        <f>$D$1</f>
        <v>FE</v>
      </c>
      <c r="H319" s="18" t="str">
        <f>$E$1</f>
        <v>CANT</v>
      </c>
      <c r="I319" s="18" t="str">
        <f>$G$1</f>
        <v>CAT</v>
      </c>
      <c r="J319" s="18" t="str">
        <f>$H$1</f>
        <v>VISUALIZ</v>
      </c>
    </row>
    <row r="320" spans="1:21" x14ac:dyDescent="0.35">
      <c r="B320" t="str">
        <f>'1_GEN1'!E65</f>
        <v>Aigua de xarxa</v>
      </c>
      <c r="C320">
        <f>'1_GEN1'!H65</f>
        <v>0</v>
      </c>
      <c r="D320" t="str">
        <f>'1_GEN1'!I65</f>
        <v>l</v>
      </c>
      <c r="E320">
        <f>IF(C320&gt;0,1,0)</f>
        <v>0</v>
      </c>
      <c r="F320" t="str">
        <f>B320</f>
        <v>Aigua de xarxa</v>
      </c>
      <c r="G320" t="str">
        <f>FE!B219</f>
        <v>Aigua de xarxa</v>
      </c>
      <c r="H320">
        <f>C320</f>
        <v>0</v>
      </c>
      <c r="I320">
        <f>TEXTOS!$AL$10</f>
        <v>9</v>
      </c>
      <c r="J320">
        <f>E320</f>
        <v>0</v>
      </c>
    </row>
    <row r="321" spans="1:11" x14ac:dyDescent="0.35">
      <c r="B321" t="str">
        <f>'1_GEN1'!E66</f>
        <v>Aigua d'altres orígens (pou, riu, etc.)</v>
      </c>
      <c r="C321">
        <f>'1_GEN1'!H66</f>
        <v>0</v>
      </c>
      <c r="D321" t="str">
        <f>'1_GEN1'!I66</f>
        <v>l</v>
      </c>
      <c r="E321">
        <f>IF(C321&gt;0,1,0)</f>
        <v>0</v>
      </c>
      <c r="F321" t="str">
        <f>B321</f>
        <v>Aigua d'altres orígens (pou, riu, etc.)</v>
      </c>
      <c r="G321" t="str">
        <f>FE!B220</f>
        <v>Aigua d'altres orígens (pou, riu, etc.)</v>
      </c>
      <c r="H321">
        <f>C321</f>
        <v>0</v>
      </c>
      <c r="I321">
        <f>TEXTOS!$AL$10</f>
        <v>9</v>
      </c>
      <c r="J321">
        <f>E321</f>
        <v>0</v>
      </c>
    </row>
    <row r="323" spans="1:11" x14ac:dyDescent="0.35">
      <c r="A323" s="15" t="str">
        <f>TEXTOS!D6</f>
        <v>Consumibles i materials auxiliars</v>
      </c>
      <c r="B323" s="15"/>
      <c r="C323" s="15"/>
      <c r="D323" s="15"/>
      <c r="E323" s="15"/>
      <c r="F323" s="15"/>
      <c r="G323" s="15"/>
    </row>
    <row r="325" spans="1:11" x14ac:dyDescent="0.35">
      <c r="E325" t="s">
        <v>331</v>
      </c>
      <c r="F325" t="s">
        <v>332</v>
      </c>
      <c r="G325" s="18" t="str">
        <f>$C$1</f>
        <v>CONCEPTO</v>
      </c>
      <c r="H325" s="18" t="str">
        <f>$D$1</f>
        <v>FE</v>
      </c>
      <c r="I325" s="18" t="str">
        <f>$E$1</f>
        <v>CANT</v>
      </c>
      <c r="J325" s="18" t="str">
        <f>$G$1</f>
        <v>CAT</v>
      </c>
      <c r="K325" s="18" t="str">
        <f>$H$1</f>
        <v>VISUALIZ</v>
      </c>
    </row>
    <row r="326" spans="1:11" x14ac:dyDescent="0.35">
      <c r="B326" t="str">
        <f>'1_GEN1'!E72</f>
        <v>Paper</v>
      </c>
      <c r="C326">
        <f>'1_GEN1'!H72</f>
        <v>0</v>
      </c>
      <c r="D326" t="str">
        <f>'1_GEN1'!I72</f>
        <v>kg</v>
      </c>
      <c r="E326">
        <f>IF(C326&gt;0,1,0)</f>
        <v>0</v>
      </c>
      <c r="F326">
        <f>IF(B326=0,0,1)</f>
        <v>1</v>
      </c>
      <c r="G326" t="str">
        <f t="shared" ref="G326:G333" si="130">B326</f>
        <v>Paper</v>
      </c>
      <c r="H326" t="str">
        <f>FE!B221</f>
        <v>Paper</v>
      </c>
      <c r="I326">
        <f>C326*K326</f>
        <v>0</v>
      </c>
      <c r="J326">
        <f>TEXTOS!$AL$10</f>
        <v>9</v>
      </c>
      <c r="K326">
        <f>E326*F326</f>
        <v>0</v>
      </c>
    </row>
    <row r="327" spans="1:11" x14ac:dyDescent="0.35">
      <c r="B327" t="str">
        <f>'1_GEN1'!E73</f>
        <v>Cartutxos de tinta o tòner</v>
      </c>
      <c r="C327">
        <f>'1_GEN1'!H73</f>
        <v>0</v>
      </c>
      <c r="D327" t="str">
        <f>'1_GEN1'!I73</f>
        <v>ud</v>
      </c>
      <c r="E327">
        <f t="shared" ref="E327:E337" si="131">IF(C327&gt;0,1,0)</f>
        <v>0</v>
      </c>
      <c r="F327">
        <f t="shared" ref="F327:F337" si="132">IF(B327=0,0,1)</f>
        <v>1</v>
      </c>
      <c r="G327" t="str">
        <f t="shared" si="130"/>
        <v>Cartutxos de tinta o tòner</v>
      </c>
      <c r="H327" t="str">
        <f>FE!B222</f>
        <v>Cartutxos de tinta o tòner</v>
      </c>
      <c r="I327">
        <f t="shared" ref="I327:I337" si="133">C327*K327</f>
        <v>0</v>
      </c>
      <c r="J327">
        <f>TEXTOS!$AL$10</f>
        <v>9</v>
      </c>
      <c r="K327">
        <f t="shared" ref="K327:K337" si="134">E327*F327</f>
        <v>0</v>
      </c>
    </row>
    <row r="328" spans="1:11" x14ac:dyDescent="0.35">
      <c r="B328" t="str">
        <f>'1_GEN1'!E74</f>
        <v>Oli (per a màquines)</v>
      </c>
      <c r="C328">
        <f>'1_GEN1'!H74</f>
        <v>0</v>
      </c>
      <c r="D328" t="str">
        <f>'1_GEN1'!I74</f>
        <v>l</v>
      </c>
      <c r="E328">
        <f t="shared" si="131"/>
        <v>0</v>
      </c>
      <c r="F328">
        <f t="shared" si="132"/>
        <v>1</v>
      </c>
      <c r="G328" t="str">
        <f t="shared" si="130"/>
        <v>Oli (per a màquines)</v>
      </c>
      <c r="H328" t="str">
        <f>FE!B223</f>
        <v>Oli (per a màquines)</v>
      </c>
      <c r="I328">
        <f t="shared" si="133"/>
        <v>0</v>
      </c>
      <c r="J328">
        <f>TEXTOS!$AL$10</f>
        <v>9</v>
      </c>
      <c r="K328">
        <f t="shared" si="134"/>
        <v>0</v>
      </c>
    </row>
    <row r="329" spans="1:11" x14ac:dyDescent="0.35">
      <c r="B329" t="str">
        <f>'1_GEN1'!E75</f>
        <v>Oxigen (per a oxitall)</v>
      </c>
      <c r="C329">
        <f>'1_GEN1'!H75</f>
        <v>0</v>
      </c>
      <c r="D329" t="str">
        <f>'1_GEN1'!I75</f>
        <v>kg</v>
      </c>
      <c r="E329">
        <f t="shared" ref="E329:E330" si="135">IF(C329&gt;0,1,0)</f>
        <v>0</v>
      </c>
      <c r="F329">
        <f t="shared" ref="F329:F330" si="136">IF(B329=0,0,1)</f>
        <v>1</v>
      </c>
      <c r="G329" t="str">
        <f t="shared" ref="G329:G330" si="137">B329</f>
        <v>Oxigen (per a oxitall)</v>
      </c>
      <c r="H329" t="str">
        <f>FE!B224</f>
        <v>Oxigen (per a oxitall)</v>
      </c>
      <c r="I329">
        <f t="shared" ref="I329:I330" si="138">C329*K329</f>
        <v>0</v>
      </c>
      <c r="J329">
        <f>TEXTOS!$AL$10</f>
        <v>9</v>
      </c>
      <c r="K329">
        <f t="shared" ref="K329:K330" si="139">E329*F329</f>
        <v>0</v>
      </c>
    </row>
    <row r="330" spans="1:11" x14ac:dyDescent="0.35">
      <c r="B330" t="str">
        <f>'1_GEN1'!E76</f>
        <v>Acetilè (per a oxitall)</v>
      </c>
      <c r="C330">
        <f>'1_GEN1'!H76</f>
        <v>0</v>
      </c>
      <c r="D330" t="str">
        <f>'1_GEN1'!I76</f>
        <v>kg</v>
      </c>
      <c r="E330">
        <f t="shared" si="135"/>
        <v>0</v>
      </c>
      <c r="F330">
        <f t="shared" si="136"/>
        <v>1</v>
      </c>
      <c r="G330" t="str">
        <f t="shared" si="137"/>
        <v>Acetilè (per a oxitall)</v>
      </c>
      <c r="H330" t="str">
        <f>FE!B225</f>
        <v>Acetilè (per a oxitall)</v>
      </c>
      <c r="I330">
        <f t="shared" si="138"/>
        <v>0</v>
      </c>
      <c r="J330">
        <f>TEXTOS!$AL$10</f>
        <v>9</v>
      </c>
      <c r="K330">
        <f t="shared" si="139"/>
        <v>0</v>
      </c>
    </row>
    <row r="331" spans="1:11" x14ac:dyDescent="0.35">
      <c r="B331" t="str">
        <f>'1_GEN1'!E77</f>
        <v>Dissolvents</v>
      </c>
      <c r="C331">
        <f>'1_GEN1'!H77</f>
        <v>0</v>
      </c>
      <c r="D331" t="str">
        <f>'1_GEN1'!I77</f>
        <v>kg</v>
      </c>
      <c r="E331">
        <f t="shared" si="131"/>
        <v>0</v>
      </c>
      <c r="F331">
        <f t="shared" si="132"/>
        <v>1</v>
      </c>
      <c r="G331" t="str">
        <f t="shared" si="130"/>
        <v>Dissolvents</v>
      </c>
      <c r="H331" t="str">
        <f>FE!B226</f>
        <v>Dissolvents</v>
      </c>
      <c r="I331">
        <f t="shared" si="133"/>
        <v>0</v>
      </c>
      <c r="J331">
        <f>TEXTOS!$AL$10</f>
        <v>9</v>
      </c>
      <c r="K331">
        <f t="shared" si="134"/>
        <v>0</v>
      </c>
    </row>
    <row r="332" spans="1:11" x14ac:dyDescent="0.35">
      <c r="B332" t="str">
        <f>'1_GEN1'!E78</f>
        <v>Draps</v>
      </c>
      <c r="C332">
        <f>'1_GEN1'!H78</f>
        <v>0</v>
      </c>
      <c r="D332" t="str">
        <f>'1_GEN1'!I78</f>
        <v>kg</v>
      </c>
      <c r="E332">
        <f t="shared" si="131"/>
        <v>0</v>
      </c>
      <c r="F332">
        <f t="shared" si="132"/>
        <v>1</v>
      </c>
      <c r="G332" t="str">
        <f t="shared" si="130"/>
        <v>Draps</v>
      </c>
      <c r="H332" t="str">
        <f>FE!B227</f>
        <v>Draps</v>
      </c>
      <c r="I332">
        <f t="shared" si="133"/>
        <v>0</v>
      </c>
      <c r="J332">
        <f>TEXTOS!$AL$10</f>
        <v>9</v>
      </c>
      <c r="K332">
        <f t="shared" si="134"/>
        <v>0</v>
      </c>
    </row>
    <row r="333" spans="1:11" x14ac:dyDescent="0.35">
      <c r="B333" t="str">
        <f>'1_GEN1'!E79</f>
        <v>Sepiolita</v>
      </c>
      <c r="C333">
        <f>'1_GEN1'!H79</f>
        <v>0</v>
      </c>
      <c r="D333" t="str">
        <f>'1_GEN1'!I79</f>
        <v>kg</v>
      </c>
      <c r="E333">
        <f t="shared" si="131"/>
        <v>0</v>
      </c>
      <c r="F333">
        <f t="shared" si="132"/>
        <v>1</v>
      </c>
      <c r="G333" t="str">
        <f t="shared" si="130"/>
        <v>Sepiolita</v>
      </c>
      <c r="H333" t="str">
        <f>FE!B228</f>
        <v>Sepiolita</v>
      </c>
      <c r="I333">
        <f t="shared" si="133"/>
        <v>0</v>
      </c>
      <c r="J333">
        <f>TEXTOS!$AL$10</f>
        <v>9</v>
      </c>
      <c r="K333">
        <f t="shared" si="134"/>
        <v>0</v>
      </c>
    </row>
    <row r="334" spans="1:11" x14ac:dyDescent="0.35">
      <c r="B334">
        <f>'1_GEN1'!E84</f>
        <v>0</v>
      </c>
      <c r="C334">
        <f>'1_GEN1'!H84</f>
        <v>0</v>
      </c>
      <c r="D334" t="s">
        <v>5</v>
      </c>
      <c r="E334">
        <f t="shared" si="131"/>
        <v>0</v>
      </c>
      <c r="F334">
        <f t="shared" si="132"/>
        <v>0</v>
      </c>
      <c r="G334" t="str">
        <f>TEXTOS!$A$9&amp;" "&amp;B334</f>
        <v>Consumible 0</v>
      </c>
      <c r="H334" t="str">
        <f>FE!$B$229</f>
        <v>Consumible sense identificar</v>
      </c>
      <c r="I334">
        <f t="shared" si="133"/>
        <v>0</v>
      </c>
      <c r="J334">
        <f>TEXTOS!$AL$10</f>
        <v>9</v>
      </c>
      <c r="K334">
        <f t="shared" si="134"/>
        <v>0</v>
      </c>
    </row>
    <row r="335" spans="1:11" x14ac:dyDescent="0.35">
      <c r="B335">
        <f>'1_GEN1'!E85</f>
        <v>0</v>
      </c>
      <c r="C335">
        <f>'1_GEN1'!H85</f>
        <v>0</v>
      </c>
      <c r="D335" t="s">
        <v>5</v>
      </c>
      <c r="E335">
        <f t="shared" si="131"/>
        <v>0</v>
      </c>
      <c r="F335">
        <f t="shared" si="132"/>
        <v>0</v>
      </c>
      <c r="G335" t="str">
        <f>TEXTOS!$A$9&amp;" "&amp;B335</f>
        <v>Consumible 0</v>
      </c>
      <c r="H335" t="str">
        <f>FE!$B$229</f>
        <v>Consumible sense identificar</v>
      </c>
      <c r="I335">
        <f t="shared" si="133"/>
        <v>0</v>
      </c>
      <c r="J335">
        <f>TEXTOS!$AL$10</f>
        <v>9</v>
      </c>
      <c r="K335">
        <f t="shared" si="134"/>
        <v>0</v>
      </c>
    </row>
    <row r="336" spans="1:11" x14ac:dyDescent="0.35">
      <c r="B336">
        <f>'1_GEN1'!E86</f>
        <v>0</v>
      </c>
      <c r="C336">
        <f>'1_GEN1'!H86</f>
        <v>0</v>
      </c>
      <c r="D336" t="s">
        <v>5</v>
      </c>
      <c r="E336">
        <f t="shared" si="131"/>
        <v>0</v>
      </c>
      <c r="F336">
        <f t="shared" si="132"/>
        <v>0</v>
      </c>
      <c r="G336" t="str">
        <f>TEXTOS!$A$9&amp;" "&amp;B336</f>
        <v>Consumible 0</v>
      </c>
      <c r="H336" t="str">
        <f>FE!$B$229</f>
        <v>Consumible sense identificar</v>
      </c>
      <c r="I336">
        <f t="shared" si="133"/>
        <v>0</v>
      </c>
      <c r="J336">
        <f>TEXTOS!$AL$10</f>
        <v>9</v>
      </c>
      <c r="K336">
        <f t="shared" si="134"/>
        <v>0</v>
      </c>
    </row>
    <row r="337" spans="1:19" x14ac:dyDescent="0.35">
      <c r="B337">
        <f>'1_GEN1'!E87</f>
        <v>0</v>
      </c>
      <c r="C337">
        <f>'1_GEN1'!H87</f>
        <v>0</v>
      </c>
      <c r="D337" t="s">
        <v>5</v>
      </c>
      <c r="E337">
        <f t="shared" si="131"/>
        <v>0</v>
      </c>
      <c r="F337">
        <f t="shared" si="132"/>
        <v>0</v>
      </c>
      <c r="G337" t="str">
        <f>TEXTOS!$A$9&amp;" "&amp;B337</f>
        <v>Consumible 0</v>
      </c>
      <c r="H337" t="str">
        <f>FE!$B$229</f>
        <v>Consumible sense identificar</v>
      </c>
      <c r="I337">
        <f t="shared" si="133"/>
        <v>0</v>
      </c>
      <c r="J337">
        <f>TEXTOS!$AL$10</f>
        <v>9</v>
      </c>
      <c r="K337">
        <f t="shared" si="134"/>
        <v>0</v>
      </c>
    </row>
    <row r="339" spans="1:19" x14ac:dyDescent="0.35">
      <c r="A339" s="15" t="str">
        <f>TEXTOS!D7&amp;" y "&amp;TEXTOS!D8</f>
        <v>Consum de refrigerants y Emissions de refrigerants</v>
      </c>
      <c r="B339" s="15"/>
      <c r="C339" s="15"/>
      <c r="D339" s="15"/>
      <c r="E339" s="15"/>
      <c r="F339" s="15"/>
      <c r="G339" s="15"/>
    </row>
    <row r="340" spans="1:19" x14ac:dyDescent="0.35">
      <c r="J340" s="171" t="s">
        <v>294</v>
      </c>
      <c r="K340" s="171"/>
      <c r="L340" s="171"/>
      <c r="M340" s="171"/>
      <c r="N340" s="171"/>
      <c r="O340" s="171" t="s">
        <v>293</v>
      </c>
      <c r="P340" s="171"/>
      <c r="Q340" s="171"/>
      <c r="R340" s="171"/>
      <c r="S340" s="171"/>
    </row>
    <row r="341" spans="1:19" x14ac:dyDescent="0.35">
      <c r="C341" t="s">
        <v>420</v>
      </c>
      <c r="D341" t="s">
        <v>287</v>
      </c>
      <c r="E341" t="s">
        <v>421</v>
      </c>
      <c r="F341" t="s">
        <v>418</v>
      </c>
      <c r="G341" t="s">
        <v>422</v>
      </c>
      <c r="H341" t="s">
        <v>331</v>
      </c>
      <c r="I341" t="s">
        <v>332</v>
      </c>
      <c r="J341" s="27" t="str">
        <f>$C$1</f>
        <v>CONCEPTO</v>
      </c>
      <c r="K341" s="27" t="str">
        <f>$D$1</f>
        <v>FE</v>
      </c>
      <c r="L341" s="27" t="str">
        <f>$E$1</f>
        <v>CANT</v>
      </c>
      <c r="M341" s="27" t="str">
        <f>$G$1</f>
        <v>CAT</v>
      </c>
      <c r="N341" s="27" t="str">
        <f>$H$1</f>
        <v>VISUALIZ</v>
      </c>
      <c r="O341" s="27" t="str">
        <f>$C$1</f>
        <v>CONCEPTO</v>
      </c>
      <c r="P341" s="27" t="str">
        <f>$D$1</f>
        <v>FE</v>
      </c>
      <c r="Q341" s="27" t="str">
        <f>$E$1</f>
        <v>CANT</v>
      </c>
      <c r="R341" s="27" t="str">
        <f>$G$1</f>
        <v>CAT</v>
      </c>
      <c r="S341" s="27" t="str">
        <f>$H$1</f>
        <v>VISUALIZ</v>
      </c>
    </row>
    <row r="342" spans="1:19" x14ac:dyDescent="0.35">
      <c r="B342">
        <f>'1_GEN1'!E96</f>
        <v>0</v>
      </c>
      <c r="C342">
        <f>'1_GEN1'!G96</f>
        <v>0</v>
      </c>
      <c r="D342" t="str">
        <f>'1_GEN1'!H96</f>
        <v>kg</v>
      </c>
      <c r="E342">
        <f>'1_GEN1'!I96</f>
        <v>0</v>
      </c>
      <c r="F342">
        <f>IFERROR(VLOOKUP(E342,T_TIPO_EQ_REFRIG,4,0),ESTIMACIONES!$E$121)*I342</f>
        <v>0</v>
      </c>
      <c r="G342">
        <f>IF(C342=0,F342,C342)</f>
        <v>0</v>
      </c>
      <c r="H342">
        <f>IF(G342&gt;0,1,0)</f>
        <v>0</v>
      </c>
      <c r="I342">
        <f>IF(B342=0,0,1)</f>
        <v>0</v>
      </c>
      <c r="J342" t="str">
        <f>TEXTOS!$A$3&amp;" "&amp;B342</f>
        <v>Consum 0</v>
      </c>
      <c r="K342" t="str">
        <f>IFERROR(VLOOKUP(J342,FE!$B$230:$B$232,1,0),FE!$B$232)</f>
        <v>Consum Altre refrigerant</v>
      </c>
      <c r="L342">
        <f>G342*N342</f>
        <v>0</v>
      </c>
      <c r="M342">
        <f>TEXTOS!$AL$10</f>
        <v>9</v>
      </c>
      <c r="N342">
        <f>H342*I342</f>
        <v>0</v>
      </c>
      <c r="O342" t="str">
        <f>TEXTOS!$A$2&amp;" "&amp;B342</f>
        <v>Emissions 0</v>
      </c>
      <c r="P342" t="str">
        <f>TEXTOS!$A$2&amp;" "&amp;B342</f>
        <v>Emissions 0</v>
      </c>
      <c r="Q342">
        <f>G342*S342</f>
        <v>0</v>
      </c>
      <c r="R342">
        <f>TEXTOS!$AL$5</f>
        <v>4</v>
      </c>
      <c r="S342">
        <f>H342*I342</f>
        <v>0</v>
      </c>
    </row>
    <row r="343" spans="1:19" x14ac:dyDescent="0.35">
      <c r="B343">
        <f>'1_GEN1'!E97</f>
        <v>0</v>
      </c>
      <c r="C343">
        <f>'1_GEN1'!G97</f>
        <v>0</v>
      </c>
      <c r="D343" t="str">
        <f>'1_GEN1'!H97</f>
        <v>kg</v>
      </c>
      <c r="E343">
        <f>'1_GEN1'!I97</f>
        <v>0</v>
      </c>
      <c r="F343">
        <f>IFERROR(VLOOKUP(E343,T_TIPO_EQ_REFRIG,4,0),ESTIMACIONES!$E$121)*I343</f>
        <v>0</v>
      </c>
      <c r="G343">
        <f t="shared" ref="G343:G346" si="140">IF(C343=0,F343,C343)</f>
        <v>0</v>
      </c>
      <c r="H343">
        <f t="shared" ref="H343:H346" si="141">IF(G343&gt;0,1,0)</f>
        <v>0</v>
      </c>
      <c r="I343">
        <f>IF(B343=0,0,1)</f>
        <v>0</v>
      </c>
      <c r="J343" t="str">
        <f>TEXTOS!$A$3&amp;" "&amp;B343</f>
        <v>Consum 0</v>
      </c>
      <c r="K343" t="str">
        <f>IFERROR(VLOOKUP(J343,FE!$B$230:$B$232,1,0),FE!$B$232)</f>
        <v>Consum Altre refrigerant</v>
      </c>
      <c r="L343">
        <f t="shared" ref="L343:L346" si="142">G343*N343</f>
        <v>0</v>
      </c>
      <c r="M343">
        <f>TEXTOS!$AL$10</f>
        <v>9</v>
      </c>
      <c r="N343">
        <f>H343*I343</f>
        <v>0</v>
      </c>
      <c r="O343" t="str">
        <f>TEXTOS!$A$2&amp;" "&amp;B343</f>
        <v>Emissions 0</v>
      </c>
      <c r="P343" t="str">
        <f>TEXTOS!$A$2&amp;" "&amp;B343</f>
        <v>Emissions 0</v>
      </c>
      <c r="Q343">
        <f t="shared" ref="Q343:Q346" si="143">G343*S343</f>
        <v>0</v>
      </c>
      <c r="R343">
        <f>TEXTOS!$AL$5</f>
        <v>4</v>
      </c>
      <c r="S343">
        <f t="shared" ref="S343:S346" si="144">H343*I343</f>
        <v>0</v>
      </c>
    </row>
    <row r="344" spans="1:19" x14ac:dyDescent="0.35">
      <c r="B344">
        <f>'1_GEN1'!E98</f>
        <v>0</v>
      </c>
      <c r="C344">
        <f>'1_GEN1'!G98</f>
        <v>0</v>
      </c>
      <c r="D344" t="str">
        <f>'1_GEN1'!H98</f>
        <v>kg</v>
      </c>
      <c r="E344">
        <f>'1_GEN1'!I98</f>
        <v>0</v>
      </c>
      <c r="F344">
        <f>IFERROR(VLOOKUP(E344,T_TIPO_EQ_REFRIG,4,0),ESTIMACIONES!$E$121)*I344</f>
        <v>0</v>
      </c>
      <c r="G344">
        <f t="shared" si="140"/>
        <v>0</v>
      </c>
      <c r="H344">
        <f t="shared" si="141"/>
        <v>0</v>
      </c>
      <c r="I344">
        <f>IF(B344=0,0,1)</f>
        <v>0</v>
      </c>
      <c r="J344" t="str">
        <f>TEXTOS!$A$3&amp;" "&amp;B344</f>
        <v>Consum 0</v>
      </c>
      <c r="K344" t="str">
        <f>IFERROR(VLOOKUP(J344,FE!$B$230:$B$232,1,0),FE!$B$232)</f>
        <v>Consum Altre refrigerant</v>
      </c>
      <c r="L344">
        <f t="shared" si="142"/>
        <v>0</v>
      </c>
      <c r="M344">
        <f>TEXTOS!$AL$10</f>
        <v>9</v>
      </c>
      <c r="N344">
        <f>H344*I344</f>
        <v>0</v>
      </c>
      <c r="O344" t="str">
        <f>TEXTOS!$A$2&amp;" "&amp;B344</f>
        <v>Emissions 0</v>
      </c>
      <c r="P344" t="str">
        <f>TEXTOS!$A$2&amp;" "&amp;B344</f>
        <v>Emissions 0</v>
      </c>
      <c r="Q344">
        <f t="shared" si="143"/>
        <v>0</v>
      </c>
      <c r="R344">
        <f>TEXTOS!$AL$5</f>
        <v>4</v>
      </c>
      <c r="S344">
        <f t="shared" si="144"/>
        <v>0</v>
      </c>
    </row>
    <row r="345" spans="1:19" x14ac:dyDescent="0.35">
      <c r="B345">
        <f>'1_GEN1'!E99</f>
        <v>0</v>
      </c>
      <c r="C345">
        <f>'1_GEN1'!G99</f>
        <v>0</v>
      </c>
      <c r="D345" t="str">
        <f>'1_GEN1'!H99</f>
        <v>kg</v>
      </c>
      <c r="E345">
        <f>'1_GEN1'!I99</f>
        <v>0</v>
      </c>
      <c r="F345">
        <f>IFERROR(VLOOKUP(E345,T_TIPO_EQ_REFRIG,4,0),ESTIMACIONES!$E$121)*I345</f>
        <v>0</v>
      </c>
      <c r="G345">
        <f t="shared" si="140"/>
        <v>0</v>
      </c>
      <c r="H345">
        <f t="shared" si="141"/>
        <v>0</v>
      </c>
      <c r="I345">
        <f>IF(B345=0,0,1)</f>
        <v>0</v>
      </c>
      <c r="J345" t="str">
        <f>TEXTOS!$A$3&amp;" "&amp;B345</f>
        <v>Consum 0</v>
      </c>
      <c r="K345" t="str">
        <f>IFERROR(VLOOKUP(J345,FE!$B$230:$B$232,1,0),FE!$B$232)</f>
        <v>Consum Altre refrigerant</v>
      </c>
      <c r="L345">
        <f t="shared" si="142"/>
        <v>0</v>
      </c>
      <c r="M345">
        <f>TEXTOS!$AL$10</f>
        <v>9</v>
      </c>
      <c r="N345">
        <f>H345*I345</f>
        <v>0</v>
      </c>
      <c r="O345" t="str">
        <f>TEXTOS!$A$2&amp;" "&amp;B345</f>
        <v>Emissions 0</v>
      </c>
      <c r="P345" t="str">
        <f>TEXTOS!$A$2&amp;" "&amp;B345</f>
        <v>Emissions 0</v>
      </c>
      <c r="Q345">
        <f t="shared" si="143"/>
        <v>0</v>
      </c>
      <c r="R345">
        <f>TEXTOS!$AL$5</f>
        <v>4</v>
      </c>
      <c r="S345">
        <f t="shared" si="144"/>
        <v>0</v>
      </c>
    </row>
    <row r="346" spans="1:19" x14ac:dyDescent="0.35">
      <c r="B346">
        <f>'1_GEN1'!E100</f>
        <v>0</v>
      </c>
      <c r="C346">
        <f>'1_GEN1'!G100</f>
        <v>0</v>
      </c>
      <c r="D346" t="str">
        <f>'1_GEN1'!H100</f>
        <v>kg</v>
      </c>
      <c r="E346">
        <f>'1_GEN1'!I100</f>
        <v>0</v>
      </c>
      <c r="F346">
        <f>IFERROR(VLOOKUP(E346,T_TIPO_EQ_REFRIG,4,0),ESTIMACIONES!$E$121)*I346</f>
        <v>0</v>
      </c>
      <c r="G346">
        <f t="shared" si="140"/>
        <v>0</v>
      </c>
      <c r="H346">
        <f t="shared" si="141"/>
        <v>0</v>
      </c>
      <c r="I346">
        <f>IF(B346=0,0,1)</f>
        <v>0</v>
      </c>
      <c r="J346" t="str">
        <f>TEXTOS!$A$3&amp;" "&amp;B346</f>
        <v>Consum 0</v>
      </c>
      <c r="K346" t="str">
        <f>IFERROR(VLOOKUP(J346,FE!$B$230:$B$232,1,0),FE!$B$232)</f>
        <v>Consum Altre refrigerant</v>
      </c>
      <c r="L346">
        <f t="shared" si="142"/>
        <v>0</v>
      </c>
      <c r="M346">
        <f>TEXTOS!$AL$10</f>
        <v>9</v>
      </c>
      <c r="N346">
        <f>H346*I346</f>
        <v>0</v>
      </c>
      <c r="O346" t="str">
        <f>TEXTOS!$A$2&amp;" "&amp;B346</f>
        <v>Emissions 0</v>
      </c>
      <c r="P346" t="str">
        <f>TEXTOS!$A$2&amp;" "&amp;B346</f>
        <v>Emissions 0</v>
      </c>
      <c r="Q346">
        <f t="shared" si="143"/>
        <v>0</v>
      </c>
      <c r="R346">
        <f>TEXTOS!$AL$5</f>
        <v>4</v>
      </c>
      <c r="S346">
        <f t="shared" si="144"/>
        <v>0</v>
      </c>
    </row>
    <row r="348" spans="1:19" hidden="1" x14ac:dyDescent="0.35"/>
    <row r="349" spans="1:19" x14ac:dyDescent="0.35">
      <c r="A349" s="15" t="str">
        <f>TEXTOS!D9</f>
        <v>Residus perillosos</v>
      </c>
      <c r="B349" s="15"/>
      <c r="C349" s="15"/>
      <c r="D349" s="15"/>
      <c r="E349" s="15"/>
      <c r="F349" s="15"/>
      <c r="G349" s="15"/>
    </row>
    <row r="351" spans="1:19" x14ac:dyDescent="0.35">
      <c r="C351" t="s">
        <v>285</v>
      </c>
      <c r="D351" t="s">
        <v>287</v>
      </c>
      <c r="E351" t="s">
        <v>660</v>
      </c>
      <c r="F351" t="s">
        <v>661</v>
      </c>
      <c r="G351" t="s">
        <v>450</v>
      </c>
      <c r="H351" t="s">
        <v>331</v>
      </c>
      <c r="I351" t="s">
        <v>332</v>
      </c>
      <c r="J351" t="s">
        <v>452</v>
      </c>
      <c r="K351" s="18" t="str">
        <f>$C$1</f>
        <v>CONCEPTO</v>
      </c>
      <c r="L351" s="18" t="str">
        <f>$D$1</f>
        <v>FE</v>
      </c>
      <c r="M351" s="18" t="str">
        <f>$E$1</f>
        <v>CANT</v>
      </c>
      <c r="N351" s="18" t="str">
        <f>$G$1</f>
        <v>CAT</v>
      </c>
      <c r="O351" s="18" t="str">
        <f>$H$1</f>
        <v>VISUALIZ</v>
      </c>
    </row>
    <row r="352" spans="1:19" x14ac:dyDescent="0.35">
      <c r="B352" t="str">
        <f>'1_GEN1'!E106</f>
        <v>Olis</v>
      </c>
      <c r="C352">
        <f>'1_GEN1'!I106</f>
        <v>0</v>
      </c>
      <c r="D352" t="str">
        <f>'1_GEN1'!J106</f>
        <v>kg</v>
      </c>
      <c r="E352" t="str">
        <f>'1_GEN1'!K106</f>
        <v>Reciclatge</v>
      </c>
      <c r="F352" t="str">
        <f t="shared" ref="F352:F367" si="145">IFERROR(VLOOKUP(E352,T_DESTINO_SIMPLE,2,0),0)</f>
        <v>Recuperació</v>
      </c>
      <c r="G352" t="str">
        <f>IF(F352=0,TEXTOS!$AI$5,F352)</f>
        <v>Recuperació</v>
      </c>
      <c r="H352">
        <f t="shared" ref="H352:H367" si="146">IF(C352&gt;0,1,0)</f>
        <v>0</v>
      </c>
      <c r="I352">
        <f t="shared" ref="I352:I367" si="147">IF(B352=0,0,1)</f>
        <v>1</v>
      </c>
      <c r="J352">
        <f>IF(E352=TEXTOS!$I$6,0,1)</f>
        <v>1</v>
      </c>
      <c r="K352" t="str">
        <f>TEXTOS!$A$11&amp;" "&amp;B352</f>
        <v>RP Olis</v>
      </c>
      <c r="L352" t="str">
        <f>IFERROR(VLOOKUP($B352,T_RES_P,MATCH(G352,L_DEST_FDV,0)+1,0),TEXTOS!$AJ$23)</f>
        <v>Recuperación</v>
      </c>
      <c r="M352">
        <f t="shared" ref="M352:M367" si="148">C352*O352</f>
        <v>0</v>
      </c>
      <c r="N352">
        <f>TEXTOS!$AL$12</f>
        <v>11</v>
      </c>
      <c r="O352">
        <f>H352*I352*J352</f>
        <v>0</v>
      </c>
    </row>
    <row r="353" spans="2:15" x14ac:dyDescent="0.35">
      <c r="B353" t="str">
        <f>'1_GEN1'!E107</f>
        <v>Bateries</v>
      </c>
      <c r="C353">
        <f>'1_GEN1'!I107</f>
        <v>0</v>
      </c>
      <c r="D353" t="str">
        <f>'1_GEN1'!J107</f>
        <v>kg</v>
      </c>
      <c r="E353" t="str">
        <f>'1_GEN1'!K107</f>
        <v>Reciclatge</v>
      </c>
      <c r="F353" t="str">
        <f t="shared" si="145"/>
        <v>Recuperació</v>
      </c>
      <c r="G353" t="str">
        <f>IF(F353=0,TEXTOS!$AI$5,F353)</f>
        <v>Recuperació</v>
      </c>
      <c r="H353">
        <f t="shared" si="146"/>
        <v>0</v>
      </c>
      <c r="I353">
        <f t="shared" si="147"/>
        <v>1</v>
      </c>
      <c r="J353">
        <f>IF(E353=TEXTOS!$I$6,0,1)</f>
        <v>1</v>
      </c>
      <c r="K353" t="str">
        <f>TEXTOS!$A$11&amp;" "&amp;B353</f>
        <v>RP Bateries</v>
      </c>
      <c r="L353" t="str">
        <f>IFERROR(VLOOKUP($B353,T_RES_P,MATCH(G353,L_DEST_FDV,0)+1,0),TEXTOS!$AJ$23)</f>
        <v>Recuperación</v>
      </c>
      <c r="M353">
        <f t="shared" si="148"/>
        <v>0</v>
      </c>
      <c r="N353">
        <f>TEXTOS!$AL$12</f>
        <v>11</v>
      </c>
      <c r="O353">
        <f t="shared" ref="O353:O367" si="149">H353*I353*J353</f>
        <v>0</v>
      </c>
    </row>
    <row r="354" spans="2:15" x14ac:dyDescent="0.35">
      <c r="B354" s="20" t="str">
        <f>'1_GEN1'!E108</f>
        <v>Líquids refrigerants i anticongelants</v>
      </c>
      <c r="C354">
        <f>'1_GEN1'!I108</f>
        <v>0</v>
      </c>
      <c r="D354" t="str">
        <f>'1_GEN1'!J108</f>
        <v>kg</v>
      </c>
      <c r="E354" t="str">
        <f>'1_GEN1'!K108</f>
        <v>Evaporació</v>
      </c>
      <c r="F354" t="str">
        <f t="shared" si="145"/>
        <v>Abocador</v>
      </c>
      <c r="G354" t="str">
        <f>IF(F354=0,TEXTOS!$AI$5,F354)</f>
        <v>Abocador</v>
      </c>
      <c r="H354">
        <f t="shared" si="146"/>
        <v>0</v>
      </c>
      <c r="I354">
        <f t="shared" si="147"/>
        <v>1</v>
      </c>
      <c r="J354">
        <f>IF(E354=TEXTOS!$I$6,0,1)</f>
        <v>1</v>
      </c>
      <c r="K354" t="str">
        <f>TEXTOS!$A$11&amp;" "&amp;B354</f>
        <v>RP Líquids refrigerants i anticongelants</v>
      </c>
      <c r="L354" t="str">
        <f>IFERROR(VLOOKUP($B354,T_RES_P,MATCH(G354,L_DEST_FDV,0)+1,0),TEXTOS!$AJ$23)</f>
        <v>Vertedero P</v>
      </c>
      <c r="M354">
        <f t="shared" si="148"/>
        <v>0</v>
      </c>
      <c r="N354">
        <f>TEXTOS!$AL$12</f>
        <v>11</v>
      </c>
      <c r="O354">
        <f t="shared" si="149"/>
        <v>0</v>
      </c>
    </row>
    <row r="355" spans="2:15" x14ac:dyDescent="0.35">
      <c r="B355" s="20" t="str">
        <f>'1_GEN1'!E109</f>
        <v>Fluïds Aire Condicionat</v>
      </c>
      <c r="C355">
        <f>'1_GEN1'!I109</f>
        <v>0</v>
      </c>
      <c r="D355" t="str">
        <f>'1_GEN1'!J109</f>
        <v>kg</v>
      </c>
      <c r="E355" t="str">
        <f>'1_GEN1'!K109</f>
        <v>Reutilització per part del CAT</v>
      </c>
      <c r="F355" t="str">
        <f t="shared" si="145"/>
        <v>Recuperació</v>
      </c>
      <c r="G355" t="str">
        <f>IF(F355=0,TEXTOS!$AI$5,F355)</f>
        <v>Recuperació</v>
      </c>
      <c r="H355">
        <f t="shared" si="146"/>
        <v>0</v>
      </c>
      <c r="I355">
        <f t="shared" si="147"/>
        <v>1</v>
      </c>
      <c r="J355">
        <f>IF(E355=TEXTOS!$I$6,0,1)</f>
        <v>0</v>
      </c>
      <c r="K355" t="str">
        <f>TEXTOS!$A$11&amp;" "&amp;B355</f>
        <v>RP Fluïds Aire Condicionat</v>
      </c>
      <c r="L355" t="str">
        <f>IFERROR(VLOOKUP($B355,T_RES_P,MATCH(G355,L_DEST_FDV,0)+1,0),TEXTOS!$AJ$23)</f>
        <v>Recuperación</v>
      </c>
      <c r="M355">
        <f t="shared" si="148"/>
        <v>0</v>
      </c>
      <c r="N355">
        <f>TEXTOS!$AL$12</f>
        <v>11</v>
      </c>
      <c r="O355">
        <f t="shared" si="149"/>
        <v>0</v>
      </c>
    </row>
    <row r="356" spans="2:15" x14ac:dyDescent="0.35">
      <c r="B356" s="20" t="str">
        <f>'1_GEN1'!E110</f>
        <v>Combustibles (reutilitzados en el propi CAT)</v>
      </c>
      <c r="C356">
        <f>'1_GEN1'!I110</f>
        <v>0</v>
      </c>
      <c r="D356" t="str">
        <f>'1_GEN1'!J110</f>
        <v>kg</v>
      </c>
      <c r="E356" t="str">
        <f>'1_GEN1'!K110</f>
        <v>Reutilització per part del CAT</v>
      </c>
      <c r="F356" t="str">
        <f t="shared" si="145"/>
        <v>Recuperació</v>
      </c>
      <c r="G356" t="str">
        <f>IF(F356=0,TEXTOS!$AI$5,F356)</f>
        <v>Recuperació</v>
      </c>
      <c r="H356">
        <f t="shared" si="146"/>
        <v>0</v>
      </c>
      <c r="I356">
        <f t="shared" si="147"/>
        <v>1</v>
      </c>
      <c r="J356">
        <f>IF(E356=TEXTOS!$I$6,0,0)</f>
        <v>0</v>
      </c>
      <c r="K356" t="str">
        <f>TEXTOS!$A$11&amp;" "&amp;B356</f>
        <v>RP Combustibles (reutilitzados en el propi CAT)</v>
      </c>
      <c r="L356" t="str">
        <f>IFERROR(VLOOKUP($B356,T_RES_P,MATCH(G356,L_DEST_FDV,0)+1,0),TEXTOS!$AJ$23)</f>
        <v>Recuperación</v>
      </c>
      <c r="M356">
        <f t="shared" si="148"/>
        <v>0</v>
      </c>
      <c r="N356">
        <f>TEXTOS!$AL$12</f>
        <v>11</v>
      </c>
      <c r="O356">
        <f t="shared" si="149"/>
        <v>0</v>
      </c>
    </row>
    <row r="357" spans="2:15" x14ac:dyDescent="0.35">
      <c r="B357" s="20" t="str">
        <f>'1_GEN1'!E111</f>
        <v>Airbags</v>
      </c>
      <c r="C357">
        <f>'1_GEN1'!I111</f>
        <v>0</v>
      </c>
      <c r="D357" t="str">
        <f>'1_GEN1'!J111</f>
        <v>kg</v>
      </c>
      <c r="E357" t="str">
        <f>'1_GEN1'!K111</f>
        <v>Eliminació</v>
      </c>
      <c r="F357" t="str">
        <f t="shared" si="145"/>
        <v>Abocador</v>
      </c>
      <c r="G357" t="str">
        <f>IF(F357=0,TEXTOS!$AI$5,F357)</f>
        <v>Abocador</v>
      </c>
      <c r="H357">
        <f t="shared" si="146"/>
        <v>0</v>
      </c>
      <c r="I357">
        <f t="shared" si="147"/>
        <v>1</v>
      </c>
      <c r="J357">
        <f>IF(E357=TEXTOS!$I$6,0,1)</f>
        <v>1</v>
      </c>
      <c r="K357" t="str">
        <f>TEXTOS!$A$11&amp;" "&amp;B357</f>
        <v>RP Airbags</v>
      </c>
      <c r="L357" t="str">
        <f>IFERROR(VLOOKUP($B357,T_RES_P,MATCH(G357,L_DEST_FDV,0)+1,0),TEXTOS!$AJ$23)</f>
        <v>Vertedero P</v>
      </c>
      <c r="M357">
        <f t="shared" si="148"/>
        <v>0</v>
      </c>
      <c r="N357">
        <f>TEXTOS!$AL$12</f>
        <v>11</v>
      </c>
      <c r="O357">
        <f t="shared" si="149"/>
        <v>0</v>
      </c>
    </row>
    <row r="358" spans="2:15" x14ac:dyDescent="0.35">
      <c r="B358" s="20" t="str">
        <f>'1_GEN1'!E112</f>
        <v>Filtres de combustibles</v>
      </c>
      <c r="C358">
        <f>'1_GEN1'!I112</f>
        <v>0</v>
      </c>
      <c r="D358" t="str">
        <f>'1_GEN1'!J112</f>
        <v>kg</v>
      </c>
      <c r="E358" t="str">
        <f>'1_GEN1'!K112</f>
        <v>Valorització energètica</v>
      </c>
      <c r="F358" t="str">
        <f t="shared" si="145"/>
        <v>Recuperació</v>
      </c>
      <c r="G358" t="str">
        <f>IF(F358=0,TEXTOS!$AI$5,F358)</f>
        <v>Recuperació</v>
      </c>
      <c r="H358">
        <f t="shared" si="146"/>
        <v>0</v>
      </c>
      <c r="I358">
        <f t="shared" si="147"/>
        <v>1</v>
      </c>
      <c r="J358">
        <f>IF(E358=TEXTOS!$I$6,0,1)</f>
        <v>1</v>
      </c>
      <c r="K358" t="str">
        <f>TEXTOS!$A$11&amp;" "&amp;B358</f>
        <v>RP Filtres de combustibles</v>
      </c>
      <c r="L358" t="str">
        <f>IFERROR(VLOOKUP($B358,T_RES_P,MATCH(G358,L_DEST_FDV,0)+1,0),TEXTOS!$AJ$23)</f>
        <v>Recuperación</v>
      </c>
      <c r="M358">
        <f t="shared" si="148"/>
        <v>0</v>
      </c>
      <c r="N358">
        <f>TEXTOS!$AL$12</f>
        <v>11</v>
      </c>
      <c r="O358">
        <f t="shared" si="149"/>
        <v>0</v>
      </c>
    </row>
    <row r="359" spans="2:15" x14ac:dyDescent="0.35">
      <c r="B359" t="str">
        <f>'1_GEN1'!E113</f>
        <v>Filtres d'oli</v>
      </c>
      <c r="C359">
        <f>'1_GEN1'!I113</f>
        <v>0</v>
      </c>
      <c r="D359" t="str">
        <f>'1_GEN1'!J113</f>
        <v>kg</v>
      </c>
      <c r="E359" t="str">
        <f>'1_GEN1'!K113</f>
        <v>Reciclatge i recuperació de metalls</v>
      </c>
      <c r="F359" t="str">
        <f t="shared" si="145"/>
        <v>Recuperació</v>
      </c>
      <c r="G359" t="str">
        <f>IF(F359=0,TEXTOS!$AI$5,F359)</f>
        <v>Recuperació</v>
      </c>
      <c r="H359">
        <f t="shared" si="146"/>
        <v>0</v>
      </c>
      <c r="I359">
        <f t="shared" si="147"/>
        <v>1</v>
      </c>
      <c r="J359">
        <f>IF(E359=TEXTOS!$I$6,0,1)</f>
        <v>1</v>
      </c>
      <c r="K359" t="str">
        <f>TEXTOS!$A$11&amp;" "&amp;B359</f>
        <v>RP Filtres d'oli</v>
      </c>
      <c r="L359" t="str">
        <f>IFERROR(VLOOKUP($B359,T_RES_P,MATCH(G359,L_DEST_FDV,0)+1,0),TEXTOS!$AJ$23)</f>
        <v>Recuperación</v>
      </c>
      <c r="M359">
        <f t="shared" si="148"/>
        <v>0</v>
      </c>
      <c r="N359">
        <f>TEXTOS!$AL$12</f>
        <v>11</v>
      </c>
      <c r="O359">
        <f t="shared" si="149"/>
        <v>0</v>
      </c>
    </row>
    <row r="360" spans="2:15" x14ac:dyDescent="0.35">
      <c r="B360" t="str">
        <f>'1_GEN1'!E114</f>
        <v>Líquid de frens</v>
      </c>
      <c r="C360">
        <f>'1_GEN1'!I114</f>
        <v>0</v>
      </c>
      <c r="D360" t="str">
        <f>'1_GEN1'!J114</f>
        <v>kg</v>
      </c>
      <c r="E360" t="str">
        <f>'1_GEN1'!K114</f>
        <v>Regeneració</v>
      </c>
      <c r="F360" t="str">
        <f t="shared" si="145"/>
        <v>Recuperació</v>
      </c>
      <c r="G360" t="str">
        <f>IF(F360=0,TEXTOS!$AI$5,F360)</f>
        <v>Recuperació</v>
      </c>
      <c r="H360">
        <f t="shared" si="146"/>
        <v>0</v>
      </c>
      <c r="I360">
        <f t="shared" si="147"/>
        <v>1</v>
      </c>
      <c r="J360">
        <f>IF(E360=TEXTOS!$I$6,0,1)</f>
        <v>1</v>
      </c>
      <c r="K360" t="str">
        <f>TEXTOS!$A$11&amp;" "&amp;B360</f>
        <v>RP Líquid de frens</v>
      </c>
      <c r="L360" t="str">
        <f>IFERROR(VLOOKUP($B360,T_RES_P,MATCH(G360,L_DEST_FDV,0)+1,0),TEXTOS!$AJ$23)</f>
        <v>Recuperación</v>
      </c>
      <c r="M360">
        <f t="shared" si="148"/>
        <v>0</v>
      </c>
      <c r="N360">
        <f>TEXTOS!$AL$12</f>
        <v>11</v>
      </c>
      <c r="O360">
        <f t="shared" si="149"/>
        <v>0</v>
      </c>
    </row>
    <row r="361" spans="2:15" x14ac:dyDescent="0.35">
      <c r="B361" t="str">
        <f>'1_GEN1'!E115</f>
        <v>Dissolvents</v>
      </c>
      <c r="C361">
        <f>'1_GEN1'!I115</f>
        <v>0</v>
      </c>
      <c r="D361" t="str">
        <f>'1_GEN1'!J115</f>
        <v>kg</v>
      </c>
      <c r="E361" t="str">
        <f>'1_GEN1'!K115</f>
        <v>Eliminació</v>
      </c>
      <c r="F361" t="str">
        <f t="shared" si="145"/>
        <v>Abocador</v>
      </c>
      <c r="G361" t="str">
        <f>IF(F361=0,TEXTOS!$AI$5,F361)</f>
        <v>Abocador</v>
      </c>
      <c r="H361">
        <f t="shared" si="146"/>
        <v>0</v>
      </c>
      <c r="I361">
        <f t="shared" si="147"/>
        <v>1</v>
      </c>
      <c r="J361">
        <f>IF(E361=TEXTOS!$I$6,0,1)</f>
        <v>1</v>
      </c>
      <c r="K361" t="str">
        <f>TEXTOS!$A$11&amp;" "&amp;B361</f>
        <v>RP Dissolvents</v>
      </c>
      <c r="L361" t="str">
        <f>IFERROR(VLOOKUP($B361,T_RES_P,MATCH(G361,L_DEST_FDV,0)+1,0),TEXTOS!$AJ$23)</f>
        <v>Vertedero P</v>
      </c>
      <c r="M361">
        <f t="shared" si="148"/>
        <v>0</v>
      </c>
      <c r="N361">
        <f>TEXTOS!$AL$12</f>
        <v>11</v>
      </c>
      <c r="O361">
        <f t="shared" si="149"/>
        <v>0</v>
      </c>
    </row>
    <row r="362" spans="2:15" x14ac:dyDescent="0.35">
      <c r="B362" t="str">
        <f>'1_GEN1'!E116</f>
        <v>Absorbents</v>
      </c>
      <c r="C362">
        <f>'1_GEN1'!I116</f>
        <v>0</v>
      </c>
      <c r="D362" t="str">
        <f>'1_GEN1'!J116</f>
        <v>kg</v>
      </c>
      <c r="E362" t="str">
        <f>'1_GEN1'!K116</f>
        <v>Valorització energètica</v>
      </c>
      <c r="F362" t="str">
        <f t="shared" si="145"/>
        <v>Recuperació</v>
      </c>
      <c r="G362" t="str">
        <f>IF(F362=0,TEXTOS!$AI$5,F362)</f>
        <v>Recuperació</v>
      </c>
      <c r="H362">
        <f t="shared" si="146"/>
        <v>0</v>
      </c>
      <c r="I362">
        <f t="shared" si="147"/>
        <v>1</v>
      </c>
      <c r="J362">
        <f>IF(E362=TEXTOS!$I$6,0,1)</f>
        <v>1</v>
      </c>
      <c r="K362" t="str">
        <f>TEXTOS!$A$11&amp;" "&amp;B362</f>
        <v>RP Absorbents</v>
      </c>
      <c r="L362" t="str">
        <f>IFERROR(VLOOKUP($B362,T_RES_P,MATCH(G362,L_DEST_FDV,0)+1,0),TEXTOS!$AJ$23)</f>
        <v>Recuperación</v>
      </c>
      <c r="M362">
        <f t="shared" si="148"/>
        <v>0</v>
      </c>
      <c r="N362">
        <f>TEXTOS!$AL$12</f>
        <v>11</v>
      </c>
      <c r="O362">
        <f t="shared" si="149"/>
        <v>0</v>
      </c>
    </row>
    <row r="363" spans="2:15" x14ac:dyDescent="0.35">
      <c r="B363" t="str">
        <f>'1_GEN1'!E117</f>
        <v xml:space="preserve">Llots de decantació del separador d'hidrocarburs </v>
      </c>
      <c r="C363">
        <f>'1_GEN1'!I117</f>
        <v>0</v>
      </c>
      <c r="D363" t="str">
        <f>'1_GEN1'!J117</f>
        <v>kg</v>
      </c>
      <c r="E363" t="str">
        <f>'1_GEN1'!K117</f>
        <v>Eliminació</v>
      </c>
      <c r="F363" t="str">
        <f t="shared" si="145"/>
        <v>Abocador</v>
      </c>
      <c r="G363" t="str">
        <f>IF(F363=0,TEXTOS!$AI$5,F363)</f>
        <v>Abocador</v>
      </c>
      <c r="H363">
        <f t="shared" si="146"/>
        <v>0</v>
      </c>
      <c r="I363">
        <f t="shared" si="147"/>
        <v>1</v>
      </c>
      <c r="J363">
        <f>IF(E363=TEXTOS!$I$6,0,1)</f>
        <v>1</v>
      </c>
      <c r="K363" t="str">
        <f>TEXTOS!$A$11&amp;" "&amp;B363</f>
        <v xml:space="preserve">RP Llots de decantació del separador d'hidrocarburs </v>
      </c>
      <c r="L363" t="str">
        <f>IFERROR(VLOOKUP($B363,T_RES_P,MATCH(G363,L_DEST_FDV,0)+1,0),TEXTOS!$AJ$23)</f>
        <v>Vertedero P</v>
      </c>
      <c r="M363">
        <f t="shared" si="148"/>
        <v>0</v>
      </c>
      <c r="N363">
        <f>TEXTOS!$AL$12</f>
        <v>11</v>
      </c>
      <c r="O363">
        <f t="shared" ref="O363" si="150">H363*I363*J363</f>
        <v>0</v>
      </c>
    </row>
    <row r="364" spans="2:15" x14ac:dyDescent="0.35">
      <c r="B364" t="str">
        <f>'1_GEN1'!E122</f>
        <v>RP1</v>
      </c>
      <c r="C364">
        <f>'1_GEN1'!I122</f>
        <v>0</v>
      </c>
      <c r="D364" t="str">
        <f>'1_GEN1'!J122</f>
        <v>kg</v>
      </c>
      <c r="E364" t="str">
        <f>'1_GEN1'!K122</f>
        <v>Regeneració</v>
      </c>
      <c r="F364" t="str">
        <f t="shared" si="145"/>
        <v>Recuperació</v>
      </c>
      <c r="G364" t="str">
        <f>IF(F364=0,TEXTOS!$AI$5,F364)</f>
        <v>Recuperació</v>
      </c>
      <c r="H364">
        <f t="shared" si="146"/>
        <v>0</v>
      </c>
      <c r="I364">
        <f t="shared" si="147"/>
        <v>1</v>
      </c>
      <c r="J364">
        <f>IF(E364=TEXTOS!$I$6,0,1)</f>
        <v>1</v>
      </c>
      <c r="K364" t="str">
        <f>TEXTOS!$A$11&amp;" "&amp;B364</f>
        <v>RP RP1</v>
      </c>
      <c r="L364" t="str">
        <f>IFERROR(VLOOKUP($B364,T_RES_P,MATCH(G364,L_DEST_FDV,0)+1,0),TEXTOS!$AJ$23)</f>
        <v>Recuperación</v>
      </c>
      <c r="M364">
        <f t="shared" si="148"/>
        <v>0</v>
      </c>
      <c r="N364">
        <f>TEXTOS!$AL$12</f>
        <v>11</v>
      </c>
      <c r="O364">
        <f t="shared" si="149"/>
        <v>0</v>
      </c>
    </row>
    <row r="365" spans="2:15" x14ac:dyDescent="0.35">
      <c r="B365">
        <f>'1_GEN1'!E123</f>
        <v>0</v>
      </c>
      <c r="C365">
        <f>'1_GEN1'!I123</f>
        <v>0</v>
      </c>
      <c r="D365" t="str">
        <f>'1_GEN1'!J123</f>
        <v>kg</v>
      </c>
      <c r="E365" t="str">
        <f>'1_GEN1'!K123</f>
        <v>Reutilització per part del CAT</v>
      </c>
      <c r="F365" t="str">
        <f t="shared" si="145"/>
        <v>Recuperació</v>
      </c>
      <c r="G365" t="str">
        <f>IF(F365=0,TEXTOS!$AI$5,F365)</f>
        <v>Recuperació</v>
      </c>
      <c r="H365">
        <f t="shared" si="146"/>
        <v>0</v>
      </c>
      <c r="I365">
        <f t="shared" si="147"/>
        <v>0</v>
      </c>
      <c r="J365">
        <f>IF(E365=TEXTOS!$I$6,0,1)</f>
        <v>0</v>
      </c>
      <c r="K365" t="str">
        <f>TEXTOS!$A$11&amp;" "&amp;B365</f>
        <v>RP 0</v>
      </c>
      <c r="L365" t="str">
        <f>IFERROR(VLOOKUP($B365,T_RES_P,MATCH(G365,L_DEST_FDV,0)+1,0),TEXTOS!$AJ$23)</f>
        <v>Recuperación</v>
      </c>
      <c r="M365">
        <f t="shared" si="148"/>
        <v>0</v>
      </c>
      <c r="N365">
        <f>TEXTOS!$AL$12</f>
        <v>11</v>
      </c>
      <c r="O365">
        <f t="shared" si="149"/>
        <v>0</v>
      </c>
    </row>
    <row r="366" spans="2:15" x14ac:dyDescent="0.35">
      <c r="B366" t="str">
        <f>'1_GEN1'!E124</f>
        <v>RP3</v>
      </c>
      <c r="C366">
        <f>'1_GEN1'!I124</f>
        <v>0</v>
      </c>
      <c r="D366" t="str">
        <f>'1_GEN1'!J124</f>
        <v>kg</v>
      </c>
      <c r="E366" t="str">
        <f>'1_GEN1'!K124</f>
        <v>Eliminació</v>
      </c>
      <c r="F366" t="str">
        <f t="shared" si="145"/>
        <v>Abocador</v>
      </c>
      <c r="G366" t="str">
        <f>IF(F366=0,TEXTOS!$AI$5,F366)</f>
        <v>Abocador</v>
      </c>
      <c r="H366">
        <f t="shared" si="146"/>
        <v>0</v>
      </c>
      <c r="I366">
        <f t="shared" si="147"/>
        <v>1</v>
      </c>
      <c r="J366">
        <f>IF(E366=TEXTOS!$I$6,0,1)</f>
        <v>1</v>
      </c>
      <c r="K366" t="str">
        <f>TEXTOS!$A$11&amp;" "&amp;B366</f>
        <v>RP RP3</v>
      </c>
      <c r="L366" t="str">
        <f>IFERROR(VLOOKUP($B366,T_RES_P,MATCH(G366,L_DEST_FDV,0)+1,0),TEXTOS!$AJ$23)</f>
        <v>Vertedero P</v>
      </c>
      <c r="M366">
        <f t="shared" si="148"/>
        <v>0</v>
      </c>
      <c r="N366">
        <f>TEXTOS!$AL$12</f>
        <v>11</v>
      </c>
      <c r="O366">
        <f t="shared" si="149"/>
        <v>0</v>
      </c>
    </row>
    <row r="367" spans="2:15" x14ac:dyDescent="0.35">
      <c r="B367" t="str">
        <f>'1_GEN1'!E125</f>
        <v>RP4</v>
      </c>
      <c r="C367">
        <f>'1_GEN1'!I125</f>
        <v>0</v>
      </c>
      <c r="D367" t="str">
        <f>'1_GEN1'!J125</f>
        <v>kg</v>
      </c>
      <c r="E367" t="str">
        <f>'1_GEN1'!K125</f>
        <v>Reciclatge</v>
      </c>
      <c r="F367" t="str">
        <f t="shared" si="145"/>
        <v>Recuperació</v>
      </c>
      <c r="G367" t="str">
        <f>IF(F367=0,TEXTOS!$AI$5,F367)</f>
        <v>Recuperació</v>
      </c>
      <c r="H367">
        <f t="shared" si="146"/>
        <v>0</v>
      </c>
      <c r="I367">
        <f t="shared" si="147"/>
        <v>1</v>
      </c>
      <c r="J367">
        <f>IF(E367=TEXTOS!$I$6,0,1)</f>
        <v>1</v>
      </c>
      <c r="K367" t="str">
        <f>TEXTOS!$A$11&amp;" "&amp;B367</f>
        <v>RP RP4</v>
      </c>
      <c r="L367" t="str">
        <f>IFERROR(VLOOKUP($B367,T_RES_P,MATCH(G367,L_DEST_FDV,0)+1,0),TEXTOS!$AJ$23)</f>
        <v>Recuperación</v>
      </c>
      <c r="M367">
        <f t="shared" si="148"/>
        <v>0</v>
      </c>
      <c r="N367">
        <f>TEXTOS!$AL$12</f>
        <v>11</v>
      </c>
      <c r="O367">
        <f t="shared" si="149"/>
        <v>0</v>
      </c>
    </row>
    <row r="369" spans="1:15" x14ac:dyDescent="0.35">
      <c r="A369" s="15" t="str">
        <f>TEXTOS!D10</f>
        <v>Residus no perillosos</v>
      </c>
      <c r="B369" s="15"/>
      <c r="C369" s="15"/>
      <c r="D369" s="15"/>
      <c r="E369" s="15"/>
      <c r="F369" s="15"/>
      <c r="G369" s="15"/>
    </row>
    <row r="371" spans="1:15" x14ac:dyDescent="0.35">
      <c r="C371" t="s">
        <v>285</v>
      </c>
      <c r="D371" t="s">
        <v>287</v>
      </c>
      <c r="E371" t="s">
        <v>660</v>
      </c>
      <c r="F371" t="s">
        <v>661</v>
      </c>
      <c r="G371" t="s">
        <v>450</v>
      </c>
      <c r="H371" t="s">
        <v>331</v>
      </c>
      <c r="I371" t="s">
        <v>332</v>
      </c>
      <c r="J371" t="s">
        <v>452</v>
      </c>
      <c r="K371" s="18" t="str">
        <f>$C$1</f>
        <v>CONCEPTO</v>
      </c>
      <c r="L371" s="18" t="str">
        <f>$D$1</f>
        <v>FE</v>
      </c>
      <c r="M371" s="18" t="str">
        <f>$E$1</f>
        <v>CANT</v>
      </c>
      <c r="N371" s="18" t="str">
        <f>$G$1</f>
        <v>CAT</v>
      </c>
      <c r="O371" s="18" t="str">
        <f>$H$1</f>
        <v>VISUALIZ</v>
      </c>
    </row>
    <row r="372" spans="1:15" x14ac:dyDescent="0.35">
      <c r="B372" t="str">
        <f>'1_GEN1'!E131</f>
        <v>Catalitzadors</v>
      </c>
      <c r="C372">
        <f>'1_GEN1'!I131</f>
        <v>0</v>
      </c>
      <c r="D372" t="str">
        <f>'1_GEN1'!J131</f>
        <v>kg</v>
      </c>
      <c r="E372" t="str">
        <f>'1_GEN1'!K131</f>
        <v>Recuperació materials</v>
      </c>
      <c r="F372" t="str">
        <f t="shared" ref="F372:F383" si="151">IFERROR(VLOOKUP(E372,T_DESTINO_SIMPLE,2,0),0)</f>
        <v>Recuperació</v>
      </c>
      <c r="G372" t="str">
        <f>IF(F372=0,TEXTOS!$AI$5,F372)</f>
        <v>Recuperació</v>
      </c>
      <c r="H372">
        <f t="shared" ref="H372:H383" si="152">IF(C372&gt;0,1,0)</f>
        <v>0</v>
      </c>
      <c r="I372">
        <f t="shared" ref="I372:I383" si="153">IF(B372=0,0,1)</f>
        <v>1</v>
      </c>
      <c r="J372">
        <f>IF(E372=TEXTOS!$I$6,0,1)</f>
        <v>1</v>
      </c>
      <c r="K372" s="20" t="str">
        <f>TEXTOS!$A$12&amp;" "&amp;B372</f>
        <v>RNP Catalitzadors</v>
      </c>
      <c r="L372" t="str">
        <f>IFERROR(VLOOKUP($B372,T_RES_P,MATCH(G372,L_DEST_FDV,0)+1,0),TEXTOS!$AJ$23)</f>
        <v>Recuperación</v>
      </c>
      <c r="M372">
        <f t="shared" ref="M372:M383" si="154">C372*O372</f>
        <v>0</v>
      </c>
      <c r="N372">
        <f>TEXTOS!$AL$12</f>
        <v>11</v>
      </c>
      <c r="O372">
        <f>H372*I372*J372</f>
        <v>0</v>
      </c>
    </row>
    <row r="373" spans="1:15" x14ac:dyDescent="0.35">
      <c r="B373" t="str">
        <f>'1_GEN1'!E132</f>
        <v>Metalls fèrrics (ferralla)</v>
      </c>
      <c r="C373">
        <f>'1_GEN1'!I132</f>
        <v>0</v>
      </c>
      <c r="D373" t="str">
        <f>'1_GEN1'!J132</f>
        <v>kg</v>
      </c>
      <c r="E373" t="str">
        <f>'1_GEN1'!K132</f>
        <v>Reciclatge</v>
      </c>
      <c r="F373" t="str">
        <f t="shared" si="151"/>
        <v>Recuperació</v>
      </c>
      <c r="G373" t="str">
        <f>IF(F373=0,TEXTOS!$AI$5,F373)</f>
        <v>Recuperació</v>
      </c>
      <c r="H373">
        <f t="shared" si="152"/>
        <v>0</v>
      </c>
      <c r="I373">
        <f t="shared" si="153"/>
        <v>1</v>
      </c>
      <c r="J373">
        <f>IF(E373=TEXTOS!$I$6,0,1)</f>
        <v>1</v>
      </c>
      <c r="K373" s="20" t="str">
        <f>TEXTOS!$A$12&amp;" "&amp;B373</f>
        <v>RNP Metalls fèrrics (ferralla)</v>
      </c>
      <c r="L373" t="str">
        <f>IFERROR(VLOOKUP($B373,T_RES_P,MATCH(G373,L_DEST_FDV,0)+1,0),TEXTOS!$AJ$23)</f>
        <v>Recuperación</v>
      </c>
      <c r="M373">
        <f t="shared" si="154"/>
        <v>0</v>
      </c>
      <c r="N373">
        <f>TEXTOS!$AL$12</f>
        <v>11</v>
      </c>
      <c r="O373">
        <f t="shared" ref="O373:O383" si="155">H373*I373*J373</f>
        <v>0</v>
      </c>
    </row>
    <row r="374" spans="1:15" x14ac:dyDescent="0.35">
      <c r="B374" t="str">
        <f>'1_GEN1'!E133</f>
        <v>Metalls no fèrrics</v>
      </c>
      <c r="C374">
        <f>'1_GEN1'!I133</f>
        <v>0</v>
      </c>
      <c r="D374" t="str">
        <f>'1_GEN1'!J133</f>
        <v>kg</v>
      </c>
      <c r="E374" t="str">
        <f>'1_GEN1'!K133</f>
        <v>Fragmentació</v>
      </c>
      <c r="F374" t="str">
        <f t="shared" si="151"/>
        <v>Abocador</v>
      </c>
      <c r="G374" t="str">
        <f>IF(F374=0,TEXTOS!$AI$5,F374)</f>
        <v>Abocador</v>
      </c>
      <c r="H374">
        <f t="shared" si="152"/>
        <v>0</v>
      </c>
      <c r="I374">
        <f t="shared" si="153"/>
        <v>1</v>
      </c>
      <c r="J374">
        <f>IF(E374=TEXTOS!$I$6,0,1)</f>
        <v>1</v>
      </c>
      <c r="K374" s="20" t="str">
        <f>TEXTOS!$A$12&amp;" "&amp;B374</f>
        <v>RNP Metalls no fèrrics</v>
      </c>
      <c r="L374" t="str">
        <f>IFERROR(VLOOKUP($B374,T_RES_P,MATCH(G374,L_DEST_FDV,0)+1,0),TEXTOS!$AJ$23)</f>
        <v>Vertedero no ferro</v>
      </c>
      <c r="M374">
        <f t="shared" si="154"/>
        <v>0</v>
      </c>
      <c r="N374">
        <f>TEXTOS!$AL$12</f>
        <v>11</v>
      </c>
      <c r="O374">
        <f t="shared" si="155"/>
        <v>0</v>
      </c>
    </row>
    <row r="375" spans="1:15" x14ac:dyDescent="0.35">
      <c r="B375" t="str">
        <f>'1_GEN1'!E134</f>
        <v>Pneumàtics</v>
      </c>
      <c r="C375">
        <f>'1_GEN1'!I134</f>
        <v>0</v>
      </c>
      <c r="D375" t="str">
        <f>'1_GEN1'!J134</f>
        <v>kg</v>
      </c>
      <c r="E375" t="str">
        <f>'1_GEN1'!K134</f>
        <v>Valorització energètica</v>
      </c>
      <c r="F375" t="str">
        <f t="shared" si="151"/>
        <v>Recuperació</v>
      </c>
      <c r="G375" t="str">
        <f>IF(F375=0,TEXTOS!$AI$5,F375)</f>
        <v>Recuperació</v>
      </c>
      <c r="H375">
        <f t="shared" si="152"/>
        <v>0</v>
      </c>
      <c r="I375">
        <f t="shared" si="153"/>
        <v>1</v>
      </c>
      <c r="J375">
        <f>IF(E375=TEXTOS!$I$6,0,1)</f>
        <v>1</v>
      </c>
      <c r="K375" s="20" t="str">
        <f>TEXTOS!$A$12&amp;" "&amp;B375</f>
        <v>RNP Pneumàtics</v>
      </c>
      <c r="L375" t="str">
        <f>IFERROR(VLOOKUP($B375,T_RES_P,MATCH(G375,L_DEST_FDV,0)+1,0),TEXTOS!$AJ$23)</f>
        <v>Recuperación</v>
      </c>
      <c r="M375">
        <f t="shared" si="154"/>
        <v>0</v>
      </c>
      <c r="N375">
        <f>TEXTOS!$AL$12</f>
        <v>11</v>
      </c>
      <c r="O375">
        <f t="shared" si="155"/>
        <v>0</v>
      </c>
    </row>
    <row r="376" spans="1:15" x14ac:dyDescent="0.35">
      <c r="B376" t="str">
        <f>'1_GEN1'!E135</f>
        <v>Plàstics</v>
      </c>
      <c r="C376">
        <f>'1_GEN1'!I135</f>
        <v>0</v>
      </c>
      <c r="D376" t="str">
        <f>'1_GEN1'!J135</f>
        <v>kg</v>
      </c>
      <c r="E376" t="str">
        <f>'1_GEN1'!K135</f>
        <v>Eliminació</v>
      </c>
      <c r="F376" t="str">
        <f t="shared" si="151"/>
        <v>Abocador</v>
      </c>
      <c r="G376" t="str">
        <f>IF(F376=0,TEXTOS!$AI$5,F376)</f>
        <v>Abocador</v>
      </c>
      <c r="H376">
        <f t="shared" si="152"/>
        <v>0</v>
      </c>
      <c r="I376">
        <f t="shared" si="153"/>
        <v>1</v>
      </c>
      <c r="J376">
        <f>IF(E376=TEXTOS!$I$6,0,1)</f>
        <v>1</v>
      </c>
      <c r="K376" s="20" t="str">
        <f>TEXTOS!$A$12&amp;" "&amp;B376</f>
        <v>RNP Plàstics</v>
      </c>
      <c r="L376" t="str">
        <f>IFERROR(VLOOKUP($B376,T_RES_P,MATCH(G376,L_DEST_FDV,0)+1,0),TEXTOS!$AJ$23)</f>
        <v>Vertedero plastico</v>
      </c>
      <c r="M376">
        <f t="shared" si="154"/>
        <v>0</v>
      </c>
      <c r="N376">
        <f>TEXTOS!$AL$12</f>
        <v>11</v>
      </c>
      <c r="O376">
        <f t="shared" si="155"/>
        <v>0</v>
      </c>
    </row>
    <row r="377" spans="1:15" x14ac:dyDescent="0.35">
      <c r="B377" t="str">
        <f>'1_GEN1'!E136</f>
        <v>Vidre</v>
      </c>
      <c r="C377">
        <f>'1_GEN1'!I136</f>
        <v>0</v>
      </c>
      <c r="D377" t="str">
        <f>'1_GEN1'!J136</f>
        <v>kg</v>
      </c>
      <c r="E377" t="str">
        <f>'1_GEN1'!K136</f>
        <v>Eliminació</v>
      </c>
      <c r="F377" t="str">
        <f t="shared" si="151"/>
        <v>Abocador</v>
      </c>
      <c r="G377" t="str">
        <f>IF(F377=0,TEXTOS!$AI$5,F377)</f>
        <v>Abocador</v>
      </c>
      <c r="H377">
        <f t="shared" si="152"/>
        <v>0</v>
      </c>
      <c r="I377">
        <f t="shared" si="153"/>
        <v>1</v>
      </c>
      <c r="J377">
        <f>IF(E377=TEXTOS!$I$6,0,1)</f>
        <v>1</v>
      </c>
      <c r="K377" s="20" t="str">
        <f>TEXTOS!$A$12&amp;" "&amp;B377</f>
        <v>RNP Vidre</v>
      </c>
      <c r="L377" t="str">
        <f>IFERROR(VLOOKUP($B377,T_RES_P,MATCH(G377,L_DEST_FDV,0)+1,0),TEXTOS!$AJ$23)</f>
        <v>Vertedero vidrio</v>
      </c>
      <c r="M377">
        <f t="shared" si="154"/>
        <v>0</v>
      </c>
      <c r="N377">
        <f>TEXTOS!$AL$12</f>
        <v>11</v>
      </c>
      <c r="O377">
        <f t="shared" si="155"/>
        <v>0</v>
      </c>
    </row>
    <row r="378" spans="1:15" x14ac:dyDescent="0.35">
      <c r="B378" t="str">
        <f>'1_GEN1'!E137</f>
        <v>Banals (Fusta, cautxús i textil)</v>
      </c>
      <c r="C378">
        <f>'1_GEN1'!I137</f>
        <v>0</v>
      </c>
      <c r="D378" t="str">
        <f>'1_GEN1'!J137</f>
        <v>kg</v>
      </c>
      <c r="E378" t="str">
        <f>'1_GEN1'!K137</f>
        <v>Eliminació</v>
      </c>
      <c r="F378" t="str">
        <f t="shared" si="151"/>
        <v>Abocador</v>
      </c>
      <c r="G378" t="str">
        <f>IF(F378=0,TEXTOS!$AI$5,F378)</f>
        <v>Abocador</v>
      </c>
      <c r="H378">
        <f t="shared" si="152"/>
        <v>0</v>
      </c>
      <c r="I378">
        <f t="shared" si="153"/>
        <v>1</v>
      </c>
      <c r="J378">
        <f>IF(E378=TEXTOS!$I$6,0,1)</f>
        <v>1</v>
      </c>
      <c r="K378" s="20" t="str">
        <f>TEXTOS!$A$12&amp;" "&amp;B378</f>
        <v>RNP Banals (Fusta, cautxús i textil)</v>
      </c>
      <c r="L378" t="str">
        <f>IFERROR(VLOOKUP($B378,T_RES_P,MATCH(G378,L_DEST_FDV,0)+1,0),TEXTOS!$AJ$23)</f>
        <v>Vertedero madera</v>
      </c>
      <c r="M378">
        <f t="shared" si="154"/>
        <v>0</v>
      </c>
      <c r="N378">
        <f>TEXTOS!$AL$12</f>
        <v>11</v>
      </c>
      <c r="O378">
        <f t="shared" si="155"/>
        <v>0</v>
      </c>
    </row>
    <row r="379" spans="1:15" x14ac:dyDescent="0.35">
      <c r="B379" t="str">
        <f>'1_GEN1'!E138</f>
        <v>Residus d'oficina (paper, etc.)</v>
      </c>
      <c r="C379">
        <f>'1_GEN1'!I138</f>
        <v>0</v>
      </c>
      <c r="D379" t="str">
        <f>'1_GEN1'!J138</f>
        <v>kg</v>
      </c>
      <c r="E379" t="str">
        <f>'1_GEN1'!K138</f>
        <v>Tractamento de RSU</v>
      </c>
      <c r="F379" t="str">
        <f t="shared" si="151"/>
        <v>Abocador</v>
      </c>
      <c r="G379" t="str">
        <f>IF(F379=0,TEXTOS!$AI$5,F379)</f>
        <v>Abocador</v>
      </c>
      <c r="H379">
        <f t="shared" si="152"/>
        <v>0</v>
      </c>
      <c r="I379">
        <f t="shared" si="153"/>
        <v>1</v>
      </c>
      <c r="J379">
        <f>IF(E379=TEXTOS!$I$6,0,1)</f>
        <v>1</v>
      </c>
      <c r="K379" s="20" t="str">
        <f>TEXTOS!$A$12&amp;" "&amp;B379</f>
        <v>RNP Residus d'oficina (paper, etc.)</v>
      </c>
      <c r="L379" t="str">
        <f>IFERROR(VLOOKUP($B379,T_RES_P,MATCH(G379,L_DEST_FDV,0)+1,0),TEXTOS!$AJ$23)</f>
        <v>Vertedero papel</v>
      </c>
      <c r="M379">
        <f t="shared" si="154"/>
        <v>0</v>
      </c>
      <c r="N379">
        <f>TEXTOS!$AL$12</f>
        <v>11</v>
      </c>
      <c r="O379">
        <f t="shared" si="155"/>
        <v>0</v>
      </c>
    </row>
    <row r="380" spans="1:15" x14ac:dyDescent="0.35">
      <c r="B380" t="str">
        <f>'1_GEN1'!E143</f>
        <v>RNP1</v>
      </c>
      <c r="C380">
        <f>'1_GEN1'!I143</f>
        <v>0</v>
      </c>
      <c r="D380" t="str">
        <f>'1_GEN1'!J143</f>
        <v>kg</v>
      </c>
      <c r="E380" t="str">
        <f>'1_GEN1'!K143</f>
        <v>Regeneració</v>
      </c>
      <c r="F380" t="str">
        <f t="shared" si="151"/>
        <v>Recuperació</v>
      </c>
      <c r="G380" t="str">
        <f>IF(F380=0,TEXTOS!$AI$5,F380)</f>
        <v>Recuperació</v>
      </c>
      <c r="H380">
        <f t="shared" si="152"/>
        <v>0</v>
      </c>
      <c r="I380">
        <f t="shared" si="153"/>
        <v>1</v>
      </c>
      <c r="J380">
        <f>IF(E380=TEXTOS!$I$6,0,1)</f>
        <v>1</v>
      </c>
      <c r="K380" s="20" t="str">
        <f>TEXTOS!$A$12&amp;" "&amp;B380</f>
        <v>RNP RNP1</v>
      </c>
      <c r="L380" t="str">
        <f>IFERROR(VLOOKUP($B380,T_RES_P,MATCH(G380,L_DEST_FDV,0)+1,0),TEXTOS!$AJ$23)</f>
        <v>Recuperación</v>
      </c>
      <c r="M380">
        <f t="shared" si="154"/>
        <v>0</v>
      </c>
      <c r="N380">
        <f>TEXTOS!$AL$12</f>
        <v>11</v>
      </c>
      <c r="O380">
        <f t="shared" si="155"/>
        <v>0</v>
      </c>
    </row>
    <row r="381" spans="1:15" x14ac:dyDescent="0.35">
      <c r="B381">
        <f>'1_GEN1'!E144</f>
        <v>0</v>
      </c>
      <c r="C381">
        <f>'1_GEN1'!I144</f>
        <v>0</v>
      </c>
      <c r="D381" t="str">
        <f>'1_GEN1'!J144</f>
        <v>kg</v>
      </c>
      <c r="E381" t="str">
        <f>'1_GEN1'!K144</f>
        <v>Eliminació</v>
      </c>
      <c r="F381" t="str">
        <f t="shared" si="151"/>
        <v>Abocador</v>
      </c>
      <c r="G381" t="str">
        <f>IF(F381=0,TEXTOS!$AI$5,F381)</f>
        <v>Abocador</v>
      </c>
      <c r="H381">
        <f t="shared" si="152"/>
        <v>0</v>
      </c>
      <c r="I381">
        <f t="shared" si="153"/>
        <v>0</v>
      </c>
      <c r="J381">
        <f>IF(E381=TEXTOS!$I$6,0,1)</f>
        <v>1</v>
      </c>
      <c r="K381" s="20" t="str">
        <f>TEXTOS!$A$12&amp;" "&amp;B381</f>
        <v>RNP 0</v>
      </c>
      <c r="L381" t="str">
        <f>IFERROR(VLOOKUP($B381,T_RES_P,MATCH(G381,L_DEST_FDV,0)+1,0),TEXTOS!$AJ$23)</f>
        <v>Vertedero P</v>
      </c>
      <c r="M381">
        <f t="shared" si="154"/>
        <v>0</v>
      </c>
      <c r="N381">
        <f>TEXTOS!$AL$12</f>
        <v>11</v>
      </c>
      <c r="O381">
        <f t="shared" si="155"/>
        <v>0</v>
      </c>
    </row>
    <row r="382" spans="1:15" x14ac:dyDescent="0.35">
      <c r="B382" t="str">
        <f>'1_GEN1'!E145</f>
        <v>RNP3</v>
      </c>
      <c r="C382">
        <f>'1_GEN1'!I145</f>
        <v>0</v>
      </c>
      <c r="D382" t="str">
        <f>'1_GEN1'!J145</f>
        <v>kg</v>
      </c>
      <c r="E382" t="str">
        <f>'1_GEN1'!K145</f>
        <v>Reutilització per part del CAT</v>
      </c>
      <c r="F382" t="str">
        <f t="shared" si="151"/>
        <v>Recuperació</v>
      </c>
      <c r="G382" t="str">
        <f>IF(F382=0,TEXTOS!$AI$5,F382)</f>
        <v>Recuperació</v>
      </c>
      <c r="H382">
        <f t="shared" si="152"/>
        <v>0</v>
      </c>
      <c r="I382">
        <f t="shared" si="153"/>
        <v>1</v>
      </c>
      <c r="J382">
        <f>IF(E382=TEXTOS!$I$6,0,1)</f>
        <v>0</v>
      </c>
      <c r="K382" s="20" t="str">
        <f>TEXTOS!$A$12&amp;" "&amp;B382</f>
        <v>RNP RNP3</v>
      </c>
      <c r="L382" t="str">
        <f>IFERROR(VLOOKUP($B382,T_RES_P,MATCH(G382,L_DEST_FDV,0)+1,0),TEXTOS!$AJ$23)</f>
        <v>Recuperación</v>
      </c>
      <c r="M382">
        <f t="shared" si="154"/>
        <v>0</v>
      </c>
      <c r="N382">
        <f>TEXTOS!$AL$12</f>
        <v>11</v>
      </c>
      <c r="O382">
        <f t="shared" si="155"/>
        <v>0</v>
      </c>
    </row>
    <row r="383" spans="1:15" x14ac:dyDescent="0.35">
      <c r="B383" t="str">
        <f>'1_GEN1'!E146</f>
        <v>RNP4</v>
      </c>
      <c r="C383">
        <f>'1_GEN1'!I146</f>
        <v>0</v>
      </c>
      <c r="D383" t="str">
        <f>'1_GEN1'!J146</f>
        <v>kg</v>
      </c>
      <c r="E383" t="str">
        <f>'1_GEN1'!K146</f>
        <v>Eliminació</v>
      </c>
      <c r="F383" t="str">
        <f t="shared" si="151"/>
        <v>Abocador</v>
      </c>
      <c r="G383" t="str">
        <f>IF(F383=0,TEXTOS!$AI$5,F383)</f>
        <v>Abocador</v>
      </c>
      <c r="H383">
        <f t="shared" si="152"/>
        <v>0</v>
      </c>
      <c r="I383">
        <f t="shared" si="153"/>
        <v>1</v>
      </c>
      <c r="J383">
        <f>IF(E383=TEXTOS!$I$6,0,1)</f>
        <v>1</v>
      </c>
      <c r="K383" s="20" t="str">
        <f>TEXTOS!$A$12&amp;" "&amp;B383</f>
        <v>RNP RNP4</v>
      </c>
      <c r="L383" t="str">
        <f>IFERROR(VLOOKUP($B383,T_RES_P,MATCH(G383,L_DEST_FDV,0)+1,0),TEXTOS!$AJ$23)</f>
        <v>Vertedero NP</v>
      </c>
      <c r="M383">
        <f t="shared" si="154"/>
        <v>0</v>
      </c>
      <c r="N383">
        <f>TEXTOS!$AL$12</f>
        <v>11</v>
      </c>
      <c r="O383">
        <f t="shared" si="155"/>
        <v>0</v>
      </c>
    </row>
    <row r="386" spans="1:7" x14ac:dyDescent="0.35">
      <c r="A386" s="15" t="str">
        <f>TEXTOS!D11</f>
        <v>Aigües residuals</v>
      </c>
      <c r="B386" s="15"/>
      <c r="C386" s="15"/>
      <c r="D386" s="15"/>
      <c r="E386" s="15"/>
      <c r="F386" s="15"/>
      <c r="G386" s="15"/>
    </row>
    <row r="388" spans="1:7" x14ac:dyDescent="0.35">
      <c r="B388" t="str">
        <f>'1_GEN1'!E65</f>
        <v>Aigua de xarxa</v>
      </c>
      <c r="C388">
        <f>'1_GEN1'!H65</f>
        <v>0</v>
      </c>
    </row>
    <row r="389" spans="1:7" x14ac:dyDescent="0.35">
      <c r="B389" t="str">
        <f>'1_GEN1'!E66</f>
        <v>Aigua d'altres orígens (pou, riu, etc.)</v>
      </c>
      <c r="C389">
        <f>'1_GEN1'!H66</f>
        <v>0</v>
      </c>
    </row>
    <row r="390" spans="1:7" x14ac:dyDescent="0.35">
      <c r="B390" t="s">
        <v>537</v>
      </c>
      <c r="C390">
        <f>D394</f>
        <v>0</v>
      </c>
    </row>
    <row r="391" spans="1:7" x14ac:dyDescent="0.35">
      <c r="C391" t="s">
        <v>538</v>
      </c>
      <c r="D391">
        <f>'1_GEN1'!F13</f>
        <v>0</v>
      </c>
    </row>
    <row r="392" spans="1:7" x14ac:dyDescent="0.35">
      <c r="C392" t="s">
        <v>541</v>
      </c>
      <c r="D392">
        <f>IFERROR(VLOOKUP(D391,T_PRECIP,2,0),0)</f>
        <v>0</v>
      </c>
      <c r="E392" t="s">
        <v>536</v>
      </c>
    </row>
    <row r="393" spans="1:7" x14ac:dyDescent="0.35">
      <c r="C393" t="s">
        <v>540</v>
      </c>
      <c r="D393" s="14">
        <f>'1_GEN1'!I149</f>
        <v>0</v>
      </c>
      <c r="E393" t="s">
        <v>539</v>
      </c>
    </row>
    <row r="394" spans="1:7" x14ac:dyDescent="0.35">
      <c r="C394" t="s">
        <v>542</v>
      </c>
      <c r="D394">
        <f>D392*D393</f>
        <v>0</v>
      </c>
      <c r="E394" t="s">
        <v>11</v>
      </c>
    </row>
    <row r="397" spans="1:7" x14ac:dyDescent="0.35">
      <c r="B397" t="s">
        <v>331</v>
      </c>
      <c r="C397" s="18" t="str">
        <f>$C$1</f>
        <v>CONCEPTO</v>
      </c>
      <c r="D397" s="18" t="str">
        <f>$D$1</f>
        <v>FE</v>
      </c>
      <c r="E397" s="18" t="str">
        <f>$E$1</f>
        <v>CANT</v>
      </c>
      <c r="F397" s="18" t="str">
        <f>$G$1</f>
        <v>CAT</v>
      </c>
      <c r="G397" s="18" t="str">
        <f>$H$1</f>
        <v>VISUALIZ</v>
      </c>
    </row>
    <row r="398" spans="1:7" x14ac:dyDescent="0.35">
      <c r="B398">
        <f>IF(E398&gt;0,1,0)</f>
        <v>0</v>
      </c>
      <c r="C398" t="str">
        <f>TEXTOS!A10</f>
        <v>Abocament d'aigües residuals</v>
      </c>
      <c r="D398" t="str">
        <f>FE!B292</f>
        <v>Gestión aguas residuales</v>
      </c>
      <c r="E398">
        <f>C388+C389+C390</f>
        <v>0</v>
      </c>
      <c r="F398">
        <f>TEXTOS!$AL$12</f>
        <v>11</v>
      </c>
      <c r="G398">
        <f>B398</f>
        <v>0</v>
      </c>
    </row>
    <row r="400" spans="1:7" x14ac:dyDescent="0.35">
      <c r="A400" s="15" t="str">
        <f>TEXTOS!$D$12</f>
        <v>Transport de vehicles</v>
      </c>
      <c r="B400" s="15"/>
      <c r="C400" s="15"/>
      <c r="D400" s="15"/>
      <c r="E400" s="15"/>
      <c r="F400" s="15"/>
      <c r="G400" s="15"/>
    </row>
    <row r="402" spans="1:21" x14ac:dyDescent="0.35">
      <c r="B402" t="str">
        <f>'2_TRAS'!E21</f>
        <v>Vehicles transportats per altres mitjans (grues d'assegurancees, serveis públics,...)</v>
      </c>
    </row>
    <row r="403" spans="1:21" x14ac:dyDescent="0.35">
      <c r="C403" t="s">
        <v>287</v>
      </c>
      <c r="D403" t="s">
        <v>337</v>
      </c>
      <c r="E403" t="s">
        <v>326</v>
      </c>
      <c r="F403" t="s">
        <v>338</v>
      </c>
      <c r="G403" t="s">
        <v>328</v>
      </c>
      <c r="H403" t="s">
        <v>331</v>
      </c>
      <c r="I403" s="18" t="str">
        <f>$C$1</f>
        <v>CONCEPTO</v>
      </c>
      <c r="J403" s="18" t="str">
        <f>$D$1</f>
        <v>FE</v>
      </c>
      <c r="K403" s="18" t="str">
        <f>$E$1</f>
        <v>CANT</v>
      </c>
      <c r="L403" s="18" t="str">
        <f>$G$1</f>
        <v>CAT</v>
      </c>
      <c r="M403" s="18" t="str">
        <f>$H$1</f>
        <v>VISUALIZ</v>
      </c>
    </row>
    <row r="404" spans="1:21" x14ac:dyDescent="0.35">
      <c r="B404" t="str">
        <f>'2_TRAS'!F24</f>
        <v>VFU</v>
      </c>
      <c r="C404" s="14">
        <f>'2_TRAS'!G24</f>
        <v>0</v>
      </c>
      <c r="D404">
        <f>VLOOKUP(B404,ESTIMACIONES!$B$11:$C$13,2,0)</f>
        <v>1</v>
      </c>
      <c r="E404">
        <f>C404*D404</f>
        <v>0</v>
      </c>
      <c r="F404">
        <f>ESTIMACIONES!$E$27</f>
        <v>30</v>
      </c>
      <c r="G404">
        <f>E404*F404</f>
        <v>0</v>
      </c>
      <c r="H404">
        <f>IF(G404&gt;0,1,0)</f>
        <v>0</v>
      </c>
      <c r="I404" t="str">
        <f>TEXTOS!$D$12&amp;" "&amp;B404&amp;" "&amp;TEXTOS!$A$15</f>
        <v>Transport de vehicles VFU per mitjans aliens</v>
      </c>
      <c r="J404" t="str">
        <f>FE!$B$294</f>
        <v>Transport de vehicles</v>
      </c>
      <c r="K404">
        <f>G404</f>
        <v>0</v>
      </c>
      <c r="L404">
        <f>TEXTOS!$AL$13</f>
        <v>12</v>
      </c>
      <c r="M404">
        <f>H404</f>
        <v>0</v>
      </c>
    </row>
    <row r="405" spans="1:21" x14ac:dyDescent="0.35">
      <c r="B405" t="str">
        <f>'2_TRAS'!F25</f>
        <v>VFUI</v>
      </c>
      <c r="C405" s="14">
        <f>'2_TRAS'!G25</f>
        <v>0</v>
      </c>
      <c r="D405">
        <f>VLOOKUP(B405,ESTIMACIONES!$B$11:$C$13,2,0)</f>
        <v>7.5</v>
      </c>
      <c r="E405">
        <f t="shared" ref="E405:E406" si="156">C405*D405</f>
        <v>0</v>
      </c>
      <c r="F405">
        <f>ESTIMACIONES!$E$27</f>
        <v>30</v>
      </c>
      <c r="G405">
        <f t="shared" ref="G405:G406" si="157">E405*F405</f>
        <v>0</v>
      </c>
      <c r="H405">
        <f t="shared" ref="H405:H406" si="158">IF(G405&gt;0,1,0)</f>
        <v>0</v>
      </c>
      <c r="I405" t="str">
        <f>TEXTOS!$D$12&amp;" "&amp;B405&amp;" "&amp;TEXTOS!$A$15</f>
        <v>Transport de vehicles VFUI per mitjans aliens</v>
      </c>
      <c r="J405" t="str">
        <f>FE!$B$294</f>
        <v>Transport de vehicles</v>
      </c>
      <c r="K405">
        <f>G405</f>
        <v>0</v>
      </c>
      <c r="L405">
        <f>TEXTOS!$AL$13</f>
        <v>12</v>
      </c>
      <c r="M405">
        <f t="shared" ref="M405:M406" si="159">H405</f>
        <v>0</v>
      </c>
    </row>
    <row r="406" spans="1:21" x14ac:dyDescent="0.35">
      <c r="B406" t="str">
        <f>'2_TRAS'!F26</f>
        <v>MFU</v>
      </c>
      <c r="C406" s="14">
        <f>'2_TRAS'!G26</f>
        <v>0</v>
      </c>
      <c r="D406">
        <f>VLOOKUP(B406,ESTIMACIONES!$B$11:$C$13,2,0)</f>
        <v>0.16700000000000001</v>
      </c>
      <c r="E406">
        <f t="shared" si="156"/>
        <v>0</v>
      </c>
      <c r="F406">
        <f>ESTIMACIONES!$E$27</f>
        <v>30</v>
      </c>
      <c r="G406">
        <f t="shared" si="157"/>
        <v>0</v>
      </c>
      <c r="H406">
        <f t="shared" si="158"/>
        <v>0</v>
      </c>
      <c r="I406" t="str">
        <f>TEXTOS!$D$12&amp;" "&amp;B406&amp;" "&amp;TEXTOS!$A$15</f>
        <v>Transport de vehicles MFU per mitjans aliens</v>
      </c>
      <c r="J406" t="str">
        <f>FE!$B$294</f>
        <v>Transport de vehicles</v>
      </c>
      <c r="K406">
        <f>G406</f>
        <v>0</v>
      </c>
      <c r="L406">
        <f>TEXTOS!$AL$13</f>
        <v>12</v>
      </c>
      <c r="M406">
        <f t="shared" si="159"/>
        <v>0</v>
      </c>
    </row>
    <row r="408" spans="1:21" x14ac:dyDescent="0.35">
      <c r="A408" s="15" t="str">
        <f>TEXTOS!$D$13</f>
        <v>Transport de consumibles i materials auxiliars</v>
      </c>
      <c r="B408" s="15"/>
      <c r="C408" s="15"/>
      <c r="D408" s="15"/>
      <c r="E408" s="15"/>
      <c r="F408" s="15"/>
      <c r="G408" s="15"/>
    </row>
    <row r="410" spans="1:21" x14ac:dyDescent="0.35">
      <c r="B410" t="s">
        <v>347</v>
      </c>
      <c r="C410" t="s">
        <v>292</v>
      </c>
      <c r="D410" t="s">
        <v>285</v>
      </c>
      <c r="E410" t="s">
        <v>287</v>
      </c>
      <c r="F410" t="s">
        <v>343</v>
      </c>
      <c r="G410" t="s">
        <v>344</v>
      </c>
      <c r="H410" t="s">
        <v>334</v>
      </c>
      <c r="I410" t="s">
        <v>335</v>
      </c>
      <c r="J410" t="s">
        <v>327</v>
      </c>
      <c r="K410" t="s">
        <v>326</v>
      </c>
      <c r="L410" t="s">
        <v>339</v>
      </c>
      <c r="M410" t="s">
        <v>328</v>
      </c>
      <c r="N410" t="s">
        <v>331</v>
      </c>
      <c r="O410" t="s">
        <v>332</v>
      </c>
      <c r="P410" t="s">
        <v>333</v>
      </c>
      <c r="Q410" s="18" t="str">
        <f>$C$1</f>
        <v>CONCEPTO</v>
      </c>
      <c r="R410" s="18" t="str">
        <f>$D$1</f>
        <v>FE</v>
      </c>
      <c r="S410" s="18" t="str">
        <f>$E$1</f>
        <v>CANT</v>
      </c>
      <c r="T410" s="18" t="str">
        <f>$G$1</f>
        <v>CAT</v>
      </c>
      <c r="U410" s="18" t="str">
        <f>$H$1</f>
        <v>VISUALIZ</v>
      </c>
    </row>
    <row r="411" spans="1:21" x14ac:dyDescent="0.35">
      <c r="B411" t="str">
        <f>'1_GEN1'!E72</f>
        <v>Paper</v>
      </c>
      <c r="C411" t="str">
        <f>'2_TRAS'!E39</f>
        <v>Paper</v>
      </c>
      <c r="D411">
        <f>'2_TRAS'!H39</f>
        <v>0</v>
      </c>
      <c r="E411" t="str">
        <f>'2_TRAS'!I39</f>
        <v>kg</v>
      </c>
      <c r="F411">
        <f>'2_TRAS'!J39</f>
        <v>0</v>
      </c>
      <c r="G411">
        <f>'2_TRAS'!M39</f>
        <v>0</v>
      </c>
      <c r="H411">
        <f>'2_TRAS'!N39</f>
        <v>0</v>
      </c>
      <c r="I411" t="str">
        <f>IF(H411=0,TEXTOS!$AQ$4,H411)</f>
        <v>Altre</v>
      </c>
      <c r="J411">
        <f t="shared" ref="J411:J422" si="160">IFERROR(VLOOKUP(C411,T_DENS,2,0),1)</f>
        <v>1</v>
      </c>
      <c r="K411">
        <f>D411*J411/1000</f>
        <v>0</v>
      </c>
      <c r="L411">
        <f>IF(G411=0,ESTIMACIONES!$E$28,G411)</f>
        <v>50</v>
      </c>
      <c r="M411">
        <f>L411*K411</f>
        <v>0</v>
      </c>
      <c r="N411">
        <f>IF(M411&gt;0,1,0)</f>
        <v>0</v>
      </c>
      <c r="O411">
        <f>IF(B411=0,0,1)</f>
        <v>1</v>
      </c>
      <c r="P411">
        <f>IF(I411=TEXTOS!$AQ$2,0,1)</f>
        <v>1</v>
      </c>
      <c r="Q411" t="str">
        <f>TEXTOS!$D$13&amp;" "&amp;C411&amp;" "&amp;TEXTOS!$A$13&amp;" "&amp;F411</f>
        <v>Transport de consumibles i materials auxiliars Paper desde 0</v>
      </c>
      <c r="R411" t="str">
        <f>FE!$B$295</f>
        <v>Transport de consumibles i materials auxiliars</v>
      </c>
      <c r="S411">
        <f>M411*U411</f>
        <v>0</v>
      </c>
      <c r="T411">
        <f>TEXTOS!$AL$13</f>
        <v>12</v>
      </c>
      <c r="U411">
        <f>N411*O411*P411</f>
        <v>0</v>
      </c>
    </row>
    <row r="412" spans="1:21" x14ac:dyDescent="0.35">
      <c r="B412" t="str">
        <f>'1_GEN1'!E73</f>
        <v>Cartutxos de tinta o tòner</v>
      </c>
      <c r="C412" t="str">
        <f>'2_TRAS'!E40</f>
        <v>Cartutxos de tinta o tòner</v>
      </c>
      <c r="D412">
        <f>'2_TRAS'!H40</f>
        <v>0</v>
      </c>
      <c r="E412" t="str">
        <f>'2_TRAS'!I40</f>
        <v>ud</v>
      </c>
      <c r="F412">
        <f>'2_TRAS'!J40</f>
        <v>0</v>
      </c>
      <c r="G412">
        <f>'2_TRAS'!M40</f>
        <v>0</v>
      </c>
      <c r="H412">
        <f>'2_TRAS'!N40</f>
        <v>0</v>
      </c>
      <c r="I412" t="str">
        <f>IF(H412=0,TEXTOS!$AQ$4,H412)</f>
        <v>Altre</v>
      </c>
      <c r="J412">
        <f t="shared" si="160"/>
        <v>1</v>
      </c>
      <c r="K412">
        <f t="shared" ref="K412:K422" si="161">D412*J412/1000</f>
        <v>0</v>
      </c>
      <c r="L412">
        <f>IF(G412=0,ESTIMACIONES!$E$28,G412)</f>
        <v>50</v>
      </c>
      <c r="M412">
        <f t="shared" ref="M412:M422" si="162">L412*K412</f>
        <v>0</v>
      </c>
      <c r="N412">
        <f t="shared" ref="N412:N422" si="163">IF(M412&gt;0,1,0)</f>
        <v>0</v>
      </c>
      <c r="O412">
        <f t="shared" ref="O412:O422" si="164">IF(B412=0,0,1)</f>
        <v>1</v>
      </c>
      <c r="P412">
        <f>IF(I412=TEXTOS!$AQ$2,0,1)</f>
        <v>1</v>
      </c>
      <c r="Q412" t="str">
        <f>TEXTOS!$D$13&amp;" "&amp;C412&amp;" "&amp;TEXTOS!$A$13&amp;" "&amp;F412</f>
        <v>Transport de consumibles i materials auxiliars Cartutxos de tinta o tòner desde 0</v>
      </c>
      <c r="R412" t="str">
        <f>FE!$B$295</f>
        <v>Transport de consumibles i materials auxiliars</v>
      </c>
      <c r="S412">
        <f t="shared" ref="S412:S422" si="165">M412*U412</f>
        <v>0</v>
      </c>
      <c r="T412">
        <f>TEXTOS!$AL$13</f>
        <v>12</v>
      </c>
      <c r="U412">
        <f t="shared" ref="U412:U422" si="166">N412*O412*P412</f>
        <v>0</v>
      </c>
    </row>
    <row r="413" spans="1:21" x14ac:dyDescent="0.35">
      <c r="B413" t="str">
        <f>'1_GEN1'!E74</f>
        <v>Oli (per a màquines)</v>
      </c>
      <c r="C413" t="str">
        <f>'2_TRAS'!E41</f>
        <v>Oli (per a màquines)</v>
      </c>
      <c r="D413">
        <f>'2_TRAS'!H41</f>
        <v>0</v>
      </c>
      <c r="E413" t="str">
        <f>'2_TRAS'!I41</f>
        <v>l</v>
      </c>
      <c r="F413">
        <f>'2_TRAS'!J41</f>
        <v>0</v>
      </c>
      <c r="G413">
        <f>'2_TRAS'!M41</f>
        <v>0</v>
      </c>
      <c r="H413">
        <f>'2_TRAS'!N41</f>
        <v>0</v>
      </c>
      <c r="I413" t="str">
        <f>IF(H413=0,TEXTOS!$AQ$4,H413)</f>
        <v>Altre</v>
      </c>
      <c r="J413">
        <f t="shared" si="160"/>
        <v>0.82499999999999996</v>
      </c>
      <c r="K413">
        <f t="shared" si="161"/>
        <v>0</v>
      </c>
      <c r="L413">
        <f>IF(G413=0,ESTIMACIONES!$E$28,G413)</f>
        <v>50</v>
      </c>
      <c r="M413">
        <f t="shared" si="162"/>
        <v>0</v>
      </c>
      <c r="N413">
        <f t="shared" si="163"/>
        <v>0</v>
      </c>
      <c r="O413">
        <f t="shared" si="164"/>
        <v>1</v>
      </c>
      <c r="P413">
        <f>IF(I413=TEXTOS!$AQ$2,0,1)</f>
        <v>1</v>
      </c>
      <c r="Q413" t="str">
        <f>TEXTOS!$D$13&amp;" "&amp;C413&amp;" "&amp;TEXTOS!$A$13&amp;" "&amp;F413</f>
        <v>Transport de consumibles i materials auxiliars Oli (per a màquines) desde 0</v>
      </c>
      <c r="R413" t="str">
        <f>FE!$B$295</f>
        <v>Transport de consumibles i materials auxiliars</v>
      </c>
      <c r="S413">
        <f t="shared" si="165"/>
        <v>0</v>
      </c>
      <c r="T413">
        <f>TEXTOS!$AL$13</f>
        <v>12</v>
      </c>
      <c r="U413">
        <f t="shared" si="166"/>
        <v>0</v>
      </c>
    </row>
    <row r="414" spans="1:21" x14ac:dyDescent="0.35">
      <c r="B414" t="str">
        <f>'1_GEN1'!E75</f>
        <v>Oxigen (per a oxitall)</v>
      </c>
      <c r="C414" t="str">
        <f>'2_TRAS'!E42</f>
        <v>Oxigen (per a oxitall)</v>
      </c>
      <c r="D414">
        <f>'2_TRAS'!H42</f>
        <v>0</v>
      </c>
      <c r="E414" t="str">
        <f>'2_TRAS'!I42</f>
        <v>kg</v>
      </c>
      <c r="F414">
        <f>'2_TRAS'!J42</f>
        <v>0</v>
      </c>
      <c r="G414">
        <f>'2_TRAS'!M42</f>
        <v>0</v>
      </c>
      <c r="H414">
        <f>'2_TRAS'!N42</f>
        <v>0</v>
      </c>
      <c r="I414" t="str">
        <f>IF(H414=0,TEXTOS!$AQ$4,H414)</f>
        <v>Altre</v>
      </c>
      <c r="J414">
        <f t="shared" ref="J414:J415" si="167">IFERROR(VLOOKUP(C414,T_DENS,2,0),1)</f>
        <v>1</v>
      </c>
      <c r="K414">
        <f t="shared" ref="K414:K415" si="168">D414*J414/1000</f>
        <v>0</v>
      </c>
      <c r="L414">
        <f>IF(G414=0,ESTIMACIONES!$E$28,G414)</f>
        <v>50</v>
      </c>
      <c r="M414">
        <f t="shared" ref="M414:M415" si="169">L414*K414</f>
        <v>0</v>
      </c>
      <c r="N414">
        <f t="shared" ref="N414:N415" si="170">IF(M414&gt;0,1,0)</f>
        <v>0</v>
      </c>
      <c r="O414">
        <f t="shared" ref="O414:O415" si="171">IF(B414=0,0,1)</f>
        <v>1</v>
      </c>
      <c r="P414">
        <f>IF(I414=TEXTOS!$AQ$2,0,1)</f>
        <v>1</v>
      </c>
      <c r="Q414" t="str">
        <f>TEXTOS!$D$13&amp;" "&amp;C414&amp;" "&amp;TEXTOS!$A$13&amp;" "&amp;F414</f>
        <v>Transport de consumibles i materials auxiliars Oxigen (per a oxitall) desde 0</v>
      </c>
      <c r="R414" t="str">
        <f>FE!$B$295</f>
        <v>Transport de consumibles i materials auxiliars</v>
      </c>
      <c r="S414">
        <f t="shared" ref="S414:S415" si="172">M414*U414</f>
        <v>0</v>
      </c>
      <c r="T414">
        <f>TEXTOS!$AL$13</f>
        <v>12</v>
      </c>
      <c r="U414">
        <f t="shared" ref="U414:U415" si="173">N414*O414*P414</f>
        <v>0</v>
      </c>
    </row>
    <row r="415" spans="1:21" x14ac:dyDescent="0.35">
      <c r="B415" t="str">
        <f>'1_GEN1'!E76</f>
        <v>Acetilè (per a oxitall)</v>
      </c>
      <c r="C415" t="str">
        <f>'2_TRAS'!E43</f>
        <v>Acetilè (per a oxitall)</v>
      </c>
      <c r="D415">
        <f>'2_TRAS'!H43</f>
        <v>0</v>
      </c>
      <c r="E415" t="str">
        <f>'2_TRAS'!I43</f>
        <v>kg</v>
      </c>
      <c r="F415">
        <f>'2_TRAS'!J43</f>
        <v>0</v>
      </c>
      <c r="G415">
        <f>'2_TRAS'!M43</f>
        <v>0</v>
      </c>
      <c r="H415">
        <f>'2_TRAS'!N43</f>
        <v>0</v>
      </c>
      <c r="I415" t="str">
        <f>IF(H415=0,TEXTOS!$AQ$4,H415)</f>
        <v>Altre</v>
      </c>
      <c r="J415">
        <f t="shared" si="167"/>
        <v>1</v>
      </c>
      <c r="K415">
        <f t="shared" si="168"/>
        <v>0</v>
      </c>
      <c r="L415">
        <f>IF(G415=0,ESTIMACIONES!$E$28,G415)</f>
        <v>50</v>
      </c>
      <c r="M415">
        <f t="shared" si="169"/>
        <v>0</v>
      </c>
      <c r="N415">
        <f t="shared" si="170"/>
        <v>0</v>
      </c>
      <c r="O415">
        <f t="shared" si="171"/>
        <v>1</v>
      </c>
      <c r="P415">
        <f>IF(I415=TEXTOS!$AQ$2,0,1)</f>
        <v>1</v>
      </c>
      <c r="Q415" t="str">
        <f>TEXTOS!$D$13&amp;" "&amp;C415&amp;" "&amp;TEXTOS!$A$13&amp;" "&amp;F415</f>
        <v>Transport de consumibles i materials auxiliars Acetilè (per a oxitall) desde 0</v>
      </c>
      <c r="R415" t="str">
        <f>FE!$B$295</f>
        <v>Transport de consumibles i materials auxiliars</v>
      </c>
      <c r="S415">
        <f t="shared" si="172"/>
        <v>0</v>
      </c>
      <c r="T415">
        <f>TEXTOS!$AL$13</f>
        <v>12</v>
      </c>
      <c r="U415">
        <f t="shared" si="173"/>
        <v>0</v>
      </c>
    </row>
    <row r="416" spans="1:21" x14ac:dyDescent="0.35">
      <c r="B416" t="str">
        <f>'1_GEN1'!E77</f>
        <v>Dissolvents</v>
      </c>
      <c r="C416" t="str">
        <f>'2_TRAS'!E44</f>
        <v>Dissolvents</v>
      </c>
      <c r="D416">
        <f>'2_TRAS'!H44</f>
        <v>0</v>
      </c>
      <c r="E416" t="str">
        <f>'2_TRAS'!I44</f>
        <v>kg</v>
      </c>
      <c r="F416">
        <f>'2_TRAS'!J44</f>
        <v>0</v>
      </c>
      <c r="G416">
        <f>'2_TRAS'!M44</f>
        <v>0</v>
      </c>
      <c r="H416">
        <f>'2_TRAS'!N44</f>
        <v>0</v>
      </c>
      <c r="I416" t="str">
        <f>IF(H416=0,TEXTOS!$AQ$4,H416)</f>
        <v>Altre</v>
      </c>
      <c r="J416">
        <f t="shared" si="160"/>
        <v>1</v>
      </c>
      <c r="K416">
        <f t="shared" si="161"/>
        <v>0</v>
      </c>
      <c r="L416">
        <f>IF(G416=0,ESTIMACIONES!$E$28,G416)</f>
        <v>50</v>
      </c>
      <c r="M416">
        <f t="shared" si="162"/>
        <v>0</v>
      </c>
      <c r="N416">
        <f t="shared" si="163"/>
        <v>0</v>
      </c>
      <c r="O416">
        <f t="shared" si="164"/>
        <v>1</v>
      </c>
      <c r="P416">
        <f>IF(I416=TEXTOS!$AQ$2,0,1)</f>
        <v>1</v>
      </c>
      <c r="Q416" t="str">
        <f>TEXTOS!$D$13&amp;" "&amp;C416&amp;" "&amp;TEXTOS!$A$13&amp;" "&amp;F416</f>
        <v>Transport de consumibles i materials auxiliars Dissolvents desde 0</v>
      </c>
      <c r="R416" t="str">
        <f>FE!$B$295</f>
        <v>Transport de consumibles i materials auxiliars</v>
      </c>
      <c r="S416">
        <f t="shared" si="165"/>
        <v>0</v>
      </c>
      <c r="T416">
        <f>TEXTOS!$AL$13</f>
        <v>12</v>
      </c>
      <c r="U416">
        <f t="shared" si="166"/>
        <v>0</v>
      </c>
    </row>
    <row r="417" spans="1:21" x14ac:dyDescent="0.35">
      <c r="B417" t="str">
        <f>'1_GEN1'!E78</f>
        <v>Draps</v>
      </c>
      <c r="C417" t="str">
        <f>'2_TRAS'!E45</f>
        <v>Draps</v>
      </c>
      <c r="D417">
        <f>'2_TRAS'!H45</f>
        <v>0</v>
      </c>
      <c r="E417" t="str">
        <f>'2_TRAS'!I45</f>
        <v>kg</v>
      </c>
      <c r="F417">
        <f>'2_TRAS'!J45</f>
        <v>0</v>
      </c>
      <c r="G417">
        <f>'2_TRAS'!M45</f>
        <v>0</v>
      </c>
      <c r="H417">
        <f>'2_TRAS'!N45</f>
        <v>0</v>
      </c>
      <c r="I417" t="str">
        <f>IF(H417=0,TEXTOS!$AQ$4,H417)</f>
        <v>Altre</v>
      </c>
      <c r="J417">
        <f t="shared" si="160"/>
        <v>1</v>
      </c>
      <c r="K417">
        <f t="shared" si="161"/>
        <v>0</v>
      </c>
      <c r="L417">
        <f>IF(G417=0,ESTIMACIONES!$E$28,G417)</f>
        <v>50</v>
      </c>
      <c r="M417">
        <f t="shared" si="162"/>
        <v>0</v>
      </c>
      <c r="N417">
        <f t="shared" si="163"/>
        <v>0</v>
      </c>
      <c r="O417">
        <f t="shared" si="164"/>
        <v>1</v>
      </c>
      <c r="P417">
        <f>IF(I417=TEXTOS!$AQ$2,0,1)</f>
        <v>1</v>
      </c>
      <c r="Q417" t="str">
        <f>TEXTOS!$D$13&amp;" "&amp;C417&amp;" "&amp;TEXTOS!$A$13&amp;" "&amp;F417</f>
        <v>Transport de consumibles i materials auxiliars Draps desde 0</v>
      </c>
      <c r="R417" t="str">
        <f>FE!$B$295</f>
        <v>Transport de consumibles i materials auxiliars</v>
      </c>
      <c r="S417">
        <f t="shared" si="165"/>
        <v>0</v>
      </c>
      <c r="T417">
        <f>TEXTOS!$AL$13</f>
        <v>12</v>
      </c>
      <c r="U417">
        <f t="shared" si="166"/>
        <v>0</v>
      </c>
    </row>
    <row r="418" spans="1:21" x14ac:dyDescent="0.35">
      <c r="B418" t="str">
        <f>'1_GEN1'!E79</f>
        <v>Sepiolita</v>
      </c>
      <c r="C418" t="str">
        <f>'2_TRAS'!E46</f>
        <v>Sepiolita</v>
      </c>
      <c r="D418">
        <f>'2_TRAS'!H46</f>
        <v>0</v>
      </c>
      <c r="E418" t="str">
        <f>'2_TRAS'!I46</f>
        <v>kg</v>
      </c>
      <c r="F418">
        <f>'2_TRAS'!J46</f>
        <v>0</v>
      </c>
      <c r="G418">
        <f>'2_TRAS'!M46</f>
        <v>0</v>
      </c>
      <c r="H418">
        <f>'2_TRAS'!N46</f>
        <v>0</v>
      </c>
      <c r="I418" t="str">
        <f>IF(H418=0,TEXTOS!$AQ$4,H418)</f>
        <v>Altre</v>
      </c>
      <c r="J418">
        <f t="shared" si="160"/>
        <v>1</v>
      </c>
      <c r="K418">
        <f t="shared" si="161"/>
        <v>0</v>
      </c>
      <c r="L418">
        <f>IF(G418=0,ESTIMACIONES!$E$28,G418)</f>
        <v>50</v>
      </c>
      <c r="M418">
        <f t="shared" si="162"/>
        <v>0</v>
      </c>
      <c r="N418">
        <f t="shared" si="163"/>
        <v>0</v>
      </c>
      <c r="O418">
        <f t="shared" si="164"/>
        <v>1</v>
      </c>
      <c r="P418">
        <f>IF(I418=TEXTOS!$AQ$2,0,1)</f>
        <v>1</v>
      </c>
      <c r="Q418" t="str">
        <f>TEXTOS!$D$13&amp;" "&amp;C418&amp;" "&amp;TEXTOS!$A$13&amp;" "&amp;F418</f>
        <v>Transport de consumibles i materials auxiliars Sepiolita desde 0</v>
      </c>
      <c r="R418" t="str">
        <f>FE!$B$295</f>
        <v>Transport de consumibles i materials auxiliars</v>
      </c>
      <c r="S418">
        <f t="shared" si="165"/>
        <v>0</v>
      </c>
      <c r="T418">
        <f>TEXTOS!$AL$13</f>
        <v>12</v>
      </c>
      <c r="U418">
        <f t="shared" si="166"/>
        <v>0</v>
      </c>
    </row>
    <row r="419" spans="1:21" x14ac:dyDescent="0.35">
      <c r="B419">
        <f>'1_GEN1'!E84</f>
        <v>0</v>
      </c>
      <c r="C419" t="str">
        <f>'2_TRAS'!E47</f>
        <v>Consumible 0</v>
      </c>
      <c r="D419">
        <f>'2_TRAS'!H47</f>
        <v>0</v>
      </c>
      <c r="E419" t="str">
        <f>'2_TRAS'!I47</f>
        <v>kg</v>
      </c>
      <c r="F419">
        <f>'2_TRAS'!J47</f>
        <v>0</v>
      </c>
      <c r="G419">
        <f>'2_TRAS'!M47</f>
        <v>0</v>
      </c>
      <c r="H419">
        <f>'2_TRAS'!N47</f>
        <v>0</v>
      </c>
      <c r="I419" t="str">
        <f>IF(H419=0,TEXTOS!$AQ$4,H419)</f>
        <v>Altre</v>
      </c>
      <c r="J419">
        <f t="shared" si="160"/>
        <v>1</v>
      </c>
      <c r="K419">
        <f t="shared" si="161"/>
        <v>0</v>
      </c>
      <c r="L419">
        <f>IF(G419=0,ESTIMACIONES!$E$28,G419)</f>
        <v>50</v>
      </c>
      <c r="M419">
        <f t="shared" si="162"/>
        <v>0</v>
      </c>
      <c r="N419">
        <f t="shared" si="163"/>
        <v>0</v>
      </c>
      <c r="O419">
        <f t="shared" si="164"/>
        <v>0</v>
      </c>
      <c r="P419">
        <f>IF(I419=TEXTOS!$AQ$2,0,1)</f>
        <v>1</v>
      </c>
      <c r="Q419" t="str">
        <f>TEXTOS!$D$13&amp;" "&amp;C419&amp;" "&amp;TEXTOS!$A$13&amp;" "&amp;F419</f>
        <v>Transport de consumibles i materials auxiliars Consumible 0 desde 0</v>
      </c>
      <c r="R419" t="str">
        <f>FE!$B$295</f>
        <v>Transport de consumibles i materials auxiliars</v>
      </c>
      <c r="S419">
        <f t="shared" si="165"/>
        <v>0</v>
      </c>
      <c r="T419">
        <f>TEXTOS!$AL$13</f>
        <v>12</v>
      </c>
      <c r="U419">
        <f t="shared" si="166"/>
        <v>0</v>
      </c>
    </row>
    <row r="420" spans="1:21" x14ac:dyDescent="0.35">
      <c r="B420">
        <f>'1_GEN1'!E85</f>
        <v>0</v>
      </c>
      <c r="C420" t="str">
        <f>'2_TRAS'!E48</f>
        <v>Consumible 0</v>
      </c>
      <c r="D420">
        <f>'2_TRAS'!H48</f>
        <v>0</v>
      </c>
      <c r="E420" t="str">
        <f>'2_TRAS'!I48</f>
        <v>kg</v>
      </c>
      <c r="F420">
        <f>'2_TRAS'!J48</f>
        <v>0</v>
      </c>
      <c r="G420">
        <f>'2_TRAS'!M48</f>
        <v>0</v>
      </c>
      <c r="H420">
        <f>'2_TRAS'!N48</f>
        <v>0</v>
      </c>
      <c r="I420" t="str">
        <f>IF(H420=0,TEXTOS!$AQ$4,H420)</f>
        <v>Altre</v>
      </c>
      <c r="J420">
        <f t="shared" si="160"/>
        <v>1</v>
      </c>
      <c r="K420">
        <f t="shared" si="161"/>
        <v>0</v>
      </c>
      <c r="L420">
        <f>IF(G420=0,ESTIMACIONES!$E$28,G420)</f>
        <v>50</v>
      </c>
      <c r="M420">
        <f t="shared" si="162"/>
        <v>0</v>
      </c>
      <c r="N420">
        <f t="shared" si="163"/>
        <v>0</v>
      </c>
      <c r="O420">
        <f t="shared" si="164"/>
        <v>0</v>
      </c>
      <c r="P420">
        <f>IF(I420=TEXTOS!$AQ$2,0,1)</f>
        <v>1</v>
      </c>
      <c r="Q420" t="str">
        <f>TEXTOS!$D$13&amp;" "&amp;C420&amp;" "&amp;TEXTOS!$A$13&amp;" "&amp;F420</f>
        <v>Transport de consumibles i materials auxiliars Consumible 0 desde 0</v>
      </c>
      <c r="R420" t="str">
        <f>FE!$B$295</f>
        <v>Transport de consumibles i materials auxiliars</v>
      </c>
      <c r="S420">
        <f t="shared" si="165"/>
        <v>0</v>
      </c>
      <c r="T420">
        <f>TEXTOS!$AL$13</f>
        <v>12</v>
      </c>
      <c r="U420">
        <f t="shared" si="166"/>
        <v>0</v>
      </c>
    </row>
    <row r="421" spans="1:21" x14ac:dyDescent="0.35">
      <c r="B421">
        <f>'1_GEN1'!E86</f>
        <v>0</v>
      </c>
      <c r="C421" t="str">
        <f>'2_TRAS'!E49</f>
        <v>Consumible 0</v>
      </c>
      <c r="D421">
        <f>'2_TRAS'!H49</f>
        <v>0</v>
      </c>
      <c r="E421" t="str">
        <f>'2_TRAS'!I49</f>
        <v>kg</v>
      </c>
      <c r="F421">
        <f>'2_TRAS'!J49</f>
        <v>0</v>
      </c>
      <c r="G421">
        <f>'2_TRAS'!M49</f>
        <v>0</v>
      </c>
      <c r="H421">
        <f>'2_TRAS'!N49</f>
        <v>0</v>
      </c>
      <c r="I421" t="str">
        <f>IF(H421=0,TEXTOS!$AQ$4,H421)</f>
        <v>Altre</v>
      </c>
      <c r="J421">
        <f t="shared" si="160"/>
        <v>1</v>
      </c>
      <c r="K421">
        <f t="shared" si="161"/>
        <v>0</v>
      </c>
      <c r="L421">
        <f>IF(G421=0,ESTIMACIONES!$E$28,G421)</f>
        <v>50</v>
      </c>
      <c r="M421">
        <f t="shared" si="162"/>
        <v>0</v>
      </c>
      <c r="N421">
        <f t="shared" si="163"/>
        <v>0</v>
      </c>
      <c r="O421">
        <f t="shared" si="164"/>
        <v>0</v>
      </c>
      <c r="P421">
        <f>IF(I421=TEXTOS!$AQ$2,0,1)</f>
        <v>1</v>
      </c>
      <c r="Q421" t="str">
        <f>TEXTOS!$D$13&amp;" "&amp;C421&amp;" "&amp;TEXTOS!$A$13&amp;" "&amp;F421</f>
        <v>Transport de consumibles i materials auxiliars Consumible 0 desde 0</v>
      </c>
      <c r="R421" t="str">
        <f>FE!$B$295</f>
        <v>Transport de consumibles i materials auxiliars</v>
      </c>
      <c r="S421">
        <f t="shared" si="165"/>
        <v>0</v>
      </c>
      <c r="T421">
        <f>TEXTOS!$AL$13</f>
        <v>12</v>
      </c>
      <c r="U421">
        <f t="shared" si="166"/>
        <v>0</v>
      </c>
    </row>
    <row r="422" spans="1:21" x14ac:dyDescent="0.35">
      <c r="B422">
        <f>'1_GEN1'!E87</f>
        <v>0</v>
      </c>
      <c r="C422" t="str">
        <f>'2_TRAS'!E50</f>
        <v>Consumible 0</v>
      </c>
      <c r="D422">
        <f>'2_TRAS'!H50</f>
        <v>0</v>
      </c>
      <c r="E422" t="str">
        <f>'2_TRAS'!I50</f>
        <v>kg</v>
      </c>
      <c r="F422">
        <f>'2_TRAS'!J50</f>
        <v>0</v>
      </c>
      <c r="G422">
        <f>'2_TRAS'!M50</f>
        <v>0</v>
      </c>
      <c r="H422">
        <f>'2_TRAS'!N50</f>
        <v>0</v>
      </c>
      <c r="I422" t="str">
        <f>IF(H422=0,TEXTOS!$AQ$4,H422)</f>
        <v>Altre</v>
      </c>
      <c r="J422">
        <f t="shared" si="160"/>
        <v>1</v>
      </c>
      <c r="K422">
        <f t="shared" si="161"/>
        <v>0</v>
      </c>
      <c r="L422">
        <f>IF(G422=0,ESTIMACIONES!$E$28,G422)</f>
        <v>50</v>
      </c>
      <c r="M422">
        <f t="shared" si="162"/>
        <v>0</v>
      </c>
      <c r="N422">
        <f t="shared" si="163"/>
        <v>0</v>
      </c>
      <c r="O422">
        <f t="shared" si="164"/>
        <v>0</v>
      </c>
      <c r="P422">
        <f>IF(I422=TEXTOS!$AQ$2,0,1)</f>
        <v>1</v>
      </c>
      <c r="Q422" t="str">
        <f>TEXTOS!$D$13&amp;" "&amp;C422&amp;" "&amp;TEXTOS!$A$13&amp;" "&amp;F422</f>
        <v>Transport de consumibles i materials auxiliars Consumible 0 desde 0</v>
      </c>
      <c r="R422" t="str">
        <f>FE!$B$295</f>
        <v>Transport de consumibles i materials auxiliars</v>
      </c>
      <c r="S422">
        <f t="shared" si="165"/>
        <v>0</v>
      </c>
      <c r="T422">
        <f>TEXTOS!$AL$13</f>
        <v>12</v>
      </c>
      <c r="U422">
        <f t="shared" si="166"/>
        <v>0</v>
      </c>
    </row>
    <row r="424" spans="1:21" x14ac:dyDescent="0.35">
      <c r="A424" s="15" t="str">
        <f>TEXTOS!$D$14</f>
        <v>Transport d'energia</v>
      </c>
      <c r="B424" s="15"/>
      <c r="C424" s="15"/>
      <c r="D424" s="15"/>
      <c r="E424" s="15"/>
      <c r="F424" s="15"/>
      <c r="G424" s="15"/>
    </row>
    <row r="426" spans="1:21" x14ac:dyDescent="0.35">
      <c r="B426" t="s">
        <v>346</v>
      </c>
      <c r="C426" t="s">
        <v>345</v>
      </c>
      <c r="D426" t="s">
        <v>285</v>
      </c>
      <c r="E426" t="s">
        <v>287</v>
      </c>
      <c r="F426" t="s">
        <v>343</v>
      </c>
      <c r="G426" t="s">
        <v>344</v>
      </c>
      <c r="H426" t="s">
        <v>334</v>
      </c>
      <c r="I426" t="s">
        <v>335</v>
      </c>
      <c r="J426" t="s">
        <v>327</v>
      </c>
      <c r="K426" t="s">
        <v>326</v>
      </c>
      <c r="L426" t="s">
        <v>339</v>
      </c>
      <c r="M426" t="s">
        <v>328</v>
      </c>
      <c r="N426" t="s">
        <v>331</v>
      </c>
      <c r="O426" t="s">
        <v>332</v>
      </c>
      <c r="P426" t="s">
        <v>333</v>
      </c>
      <c r="Q426" s="18" t="str">
        <f>$C$1</f>
        <v>CONCEPTO</v>
      </c>
      <c r="R426" s="18" t="str">
        <f>$D$1</f>
        <v>FE</v>
      </c>
      <c r="S426" s="18" t="str">
        <f>$E$1</f>
        <v>CANT</v>
      </c>
      <c r="T426" s="18" t="str">
        <f>$G$1</f>
        <v>CAT</v>
      </c>
      <c r="U426" s="18" t="str">
        <f>$H$1</f>
        <v>VISUALIZ</v>
      </c>
    </row>
    <row r="427" spans="1:21" ht="15" customHeight="1" x14ac:dyDescent="0.35">
      <c r="B427" t="str">
        <f>$B$285</f>
        <v>Dièsel per a grup electrogen</v>
      </c>
      <c r="C427">
        <f>'2_TRAS'!F58</f>
        <v>0</v>
      </c>
      <c r="D427">
        <f>'2_TRAS'!H58</f>
        <v>0</v>
      </c>
      <c r="E427" t="str">
        <f>'2_TRAS'!I58</f>
        <v>l</v>
      </c>
      <c r="F427">
        <f>'2_TRAS'!J58</f>
        <v>0</v>
      </c>
      <c r="G427">
        <f>'2_TRAS'!M58</f>
        <v>0</v>
      </c>
      <c r="H427">
        <f>'2_TRAS'!N58</f>
        <v>0</v>
      </c>
      <c r="I427" t="str">
        <f>IF(H427=0,TEXTOS!$AQ$4,H427)</f>
        <v>Altre</v>
      </c>
      <c r="J427">
        <f t="shared" ref="J427:J446" si="174">IFERROR(VLOOKUP(C427,T_DENS,2,0),1)</f>
        <v>1</v>
      </c>
      <c r="K427">
        <f t="shared" ref="K427:K446" si="175">D427*J427/1000</f>
        <v>0</v>
      </c>
      <c r="L427">
        <f>IF(G427=0,ESTIMACIONES!$E$28,G427)</f>
        <v>50</v>
      </c>
      <c r="M427">
        <f>L427*K427</f>
        <v>0</v>
      </c>
      <c r="N427">
        <f>IF(M427&gt;0,1,0)</f>
        <v>0</v>
      </c>
      <c r="O427">
        <f>IF(C427=0,0,1)</f>
        <v>0</v>
      </c>
      <c r="P427">
        <f>IF(I427=TEXTOS!$AQ$2,0,1)</f>
        <v>1</v>
      </c>
      <c r="Q427" t="str">
        <f>TEXTOS!$D$14&amp;" "&amp;B427&amp;" "&amp;TEXTOS!$A$13&amp;" "&amp;F427</f>
        <v>Transport d'energia Dièsel per a grup electrogen desde 0</v>
      </c>
      <c r="R427" t="str">
        <f>FE!$B$296</f>
        <v>Transport d'energia</v>
      </c>
      <c r="S427">
        <f t="shared" ref="S427:S446" si="176">M427*U427</f>
        <v>0</v>
      </c>
      <c r="T427">
        <f>TEXTOS!$AL$13</f>
        <v>12</v>
      </c>
      <c r="U427">
        <f t="shared" ref="U427:U446" si="177">N427*O427*P427</f>
        <v>0</v>
      </c>
    </row>
    <row r="428" spans="1:21" x14ac:dyDescent="0.35">
      <c r="B428" t="str">
        <f t="shared" ref="B428:B430" si="178">$B$285</f>
        <v>Dièsel per a grup electrogen</v>
      </c>
      <c r="C428">
        <f>'2_TRAS'!F59</f>
        <v>0</v>
      </c>
      <c r="D428">
        <f>'2_TRAS'!H59</f>
        <v>0</v>
      </c>
      <c r="E428" t="str">
        <f>'2_TRAS'!I59</f>
        <v>l</v>
      </c>
      <c r="F428">
        <f>'2_TRAS'!J59</f>
        <v>0</v>
      </c>
      <c r="G428">
        <f>'2_TRAS'!M59</f>
        <v>0</v>
      </c>
      <c r="H428">
        <f>'2_TRAS'!N59</f>
        <v>0</v>
      </c>
      <c r="I428" t="str">
        <f>IF(H428=0,TEXTOS!$AQ$4,H428)</f>
        <v>Altre</v>
      </c>
      <c r="J428">
        <f t="shared" si="174"/>
        <v>1</v>
      </c>
      <c r="K428">
        <f t="shared" si="175"/>
        <v>0</v>
      </c>
      <c r="L428">
        <f>IF(G428=0,ESTIMACIONES!$E$28,G428)</f>
        <v>50</v>
      </c>
      <c r="M428">
        <f t="shared" ref="M428:M446" si="179">L428*K428</f>
        <v>0</v>
      </c>
      <c r="N428">
        <f t="shared" ref="N428:N446" si="180">IF(M428&gt;0,1,0)</f>
        <v>0</v>
      </c>
      <c r="O428">
        <f t="shared" ref="O428:O446" si="181">IF(C428=0,0,1)</f>
        <v>0</v>
      </c>
      <c r="P428">
        <f>IF(I428=TEXTOS!$AQ$2,0,1)</f>
        <v>1</v>
      </c>
      <c r="Q428" t="str">
        <f>TEXTOS!$D$14&amp;" "&amp;B428&amp;" "&amp;TEXTOS!$A$13&amp;" "&amp;F428</f>
        <v>Transport d'energia Dièsel per a grup electrogen desde 0</v>
      </c>
      <c r="R428" t="str">
        <f>FE!$B$296</f>
        <v>Transport d'energia</v>
      </c>
      <c r="S428">
        <f t="shared" si="176"/>
        <v>0</v>
      </c>
      <c r="T428">
        <f>TEXTOS!$AL$13</f>
        <v>12</v>
      </c>
      <c r="U428">
        <f t="shared" si="177"/>
        <v>0</v>
      </c>
    </row>
    <row r="429" spans="1:21" x14ac:dyDescent="0.35">
      <c r="B429" t="str">
        <f t="shared" si="178"/>
        <v>Dièsel per a grup electrogen</v>
      </c>
      <c r="C429">
        <f>'2_TRAS'!F60</f>
        <v>0</v>
      </c>
      <c r="D429">
        <f>'2_TRAS'!H60</f>
        <v>0</v>
      </c>
      <c r="E429" t="str">
        <f>'2_TRAS'!I60</f>
        <v>l</v>
      </c>
      <c r="F429">
        <f>'2_TRAS'!J60</f>
        <v>0</v>
      </c>
      <c r="G429">
        <f>'2_TRAS'!M60</f>
        <v>0</v>
      </c>
      <c r="H429">
        <f>'2_TRAS'!N60</f>
        <v>0</v>
      </c>
      <c r="I429" t="str">
        <f>IF(H429=0,TEXTOS!$AQ$4,H429)</f>
        <v>Altre</v>
      </c>
      <c r="J429">
        <f t="shared" si="174"/>
        <v>1</v>
      </c>
      <c r="K429">
        <f t="shared" si="175"/>
        <v>0</v>
      </c>
      <c r="L429">
        <f>IF(G429=0,ESTIMACIONES!$E$28,G429)</f>
        <v>50</v>
      </c>
      <c r="M429">
        <f t="shared" si="179"/>
        <v>0</v>
      </c>
      <c r="N429">
        <f t="shared" si="180"/>
        <v>0</v>
      </c>
      <c r="O429">
        <f t="shared" si="181"/>
        <v>0</v>
      </c>
      <c r="P429">
        <f>IF(I429=TEXTOS!$AQ$2,0,1)</f>
        <v>1</v>
      </c>
      <c r="Q429" t="str">
        <f>TEXTOS!$D$14&amp;" "&amp;B429&amp;" "&amp;TEXTOS!$A$13&amp;" "&amp;F429</f>
        <v>Transport d'energia Dièsel per a grup electrogen desde 0</v>
      </c>
      <c r="R429" t="str">
        <f>FE!$B$296</f>
        <v>Transport d'energia</v>
      </c>
      <c r="S429">
        <f t="shared" si="176"/>
        <v>0</v>
      </c>
      <c r="T429">
        <f>TEXTOS!$AL$13</f>
        <v>12</v>
      </c>
      <c r="U429">
        <f t="shared" si="177"/>
        <v>0</v>
      </c>
    </row>
    <row r="430" spans="1:21" x14ac:dyDescent="0.35">
      <c r="B430" t="str">
        <f t="shared" si="178"/>
        <v>Dièsel per a grup electrogen</v>
      </c>
      <c r="C430">
        <f>'2_TRAS'!F61</f>
        <v>0</v>
      </c>
      <c r="D430">
        <f>'2_TRAS'!H61</f>
        <v>0</v>
      </c>
      <c r="E430" t="str">
        <f>'2_TRAS'!I61</f>
        <v>l</v>
      </c>
      <c r="F430">
        <f>'2_TRAS'!J61</f>
        <v>0</v>
      </c>
      <c r="G430">
        <f>'2_TRAS'!M61</f>
        <v>0</v>
      </c>
      <c r="H430">
        <f>'2_TRAS'!N61</f>
        <v>0</v>
      </c>
      <c r="I430" t="str">
        <f>IF(H430=0,TEXTOS!$AQ$4,H430)</f>
        <v>Altre</v>
      </c>
      <c r="J430">
        <f t="shared" si="174"/>
        <v>1</v>
      </c>
      <c r="K430">
        <f t="shared" si="175"/>
        <v>0</v>
      </c>
      <c r="L430">
        <f>IF(G430=0,ESTIMACIONES!$E$28,G430)</f>
        <v>50</v>
      </c>
      <c r="M430">
        <f t="shared" si="179"/>
        <v>0</v>
      </c>
      <c r="N430">
        <f t="shared" si="180"/>
        <v>0</v>
      </c>
      <c r="O430">
        <f t="shared" si="181"/>
        <v>0</v>
      </c>
      <c r="P430">
        <f>IF(I430=TEXTOS!$AQ$2,0,1)</f>
        <v>1</v>
      </c>
      <c r="Q430" t="str">
        <f>TEXTOS!$D$14&amp;" "&amp;B430&amp;" "&amp;TEXTOS!$A$13&amp;" "&amp;F430</f>
        <v>Transport d'energia Dièsel per a grup electrogen desde 0</v>
      </c>
      <c r="R430" t="str">
        <f>FE!$B$296</f>
        <v>Transport d'energia</v>
      </c>
      <c r="S430">
        <f t="shared" si="176"/>
        <v>0</v>
      </c>
      <c r="T430">
        <f>TEXTOS!$AL$13</f>
        <v>12</v>
      </c>
      <c r="U430">
        <f t="shared" si="177"/>
        <v>0</v>
      </c>
    </row>
    <row r="431" spans="1:21" ht="15" customHeight="1" x14ac:dyDescent="0.35">
      <c r="B431" t="str">
        <f>$B$286</f>
        <v>Dièsel per a carretilles</v>
      </c>
      <c r="C431">
        <f>'2_TRAS'!F62</f>
        <v>0</v>
      </c>
      <c r="D431">
        <f>'2_TRAS'!H62</f>
        <v>0</v>
      </c>
      <c r="E431" t="str">
        <f>'2_TRAS'!I62</f>
        <v>l</v>
      </c>
      <c r="F431">
        <f>'2_TRAS'!J62</f>
        <v>0</v>
      </c>
      <c r="G431">
        <f>'2_TRAS'!M62</f>
        <v>0</v>
      </c>
      <c r="H431">
        <f>'2_TRAS'!N62</f>
        <v>0</v>
      </c>
      <c r="I431" t="str">
        <f>IF(H431=0,TEXTOS!$AQ$4,H431)</f>
        <v>Altre</v>
      </c>
      <c r="J431">
        <f t="shared" si="174"/>
        <v>1</v>
      </c>
      <c r="K431">
        <f t="shared" si="175"/>
        <v>0</v>
      </c>
      <c r="L431">
        <f>IF(G431=0,ESTIMACIONES!$E$28,G431)</f>
        <v>50</v>
      </c>
      <c r="M431">
        <f t="shared" si="179"/>
        <v>0</v>
      </c>
      <c r="N431">
        <f t="shared" si="180"/>
        <v>0</v>
      </c>
      <c r="O431">
        <f t="shared" si="181"/>
        <v>0</v>
      </c>
      <c r="P431">
        <f>IF(I431=TEXTOS!$AQ$2,0,1)</f>
        <v>1</v>
      </c>
      <c r="Q431" t="str">
        <f>TEXTOS!$D$14&amp;" "&amp;B431&amp;" "&amp;TEXTOS!$A$13&amp;" "&amp;F431</f>
        <v>Transport d'energia Dièsel per a carretilles desde 0</v>
      </c>
      <c r="R431" t="str">
        <f>FE!$B$296</f>
        <v>Transport d'energia</v>
      </c>
      <c r="S431">
        <f t="shared" si="176"/>
        <v>0</v>
      </c>
      <c r="T431">
        <f>TEXTOS!$AL$13</f>
        <v>12</v>
      </c>
      <c r="U431">
        <f t="shared" si="177"/>
        <v>0</v>
      </c>
    </row>
    <row r="432" spans="1:21" x14ac:dyDescent="0.35">
      <c r="B432" t="str">
        <f t="shared" ref="B432:B434" si="182">$B$286</f>
        <v>Dièsel per a carretilles</v>
      </c>
      <c r="C432">
        <f>'2_TRAS'!F63</f>
        <v>0</v>
      </c>
      <c r="D432">
        <f>'2_TRAS'!H63</f>
        <v>0</v>
      </c>
      <c r="E432" t="str">
        <f>'2_TRAS'!I63</f>
        <v>l</v>
      </c>
      <c r="F432">
        <f>'2_TRAS'!J63</f>
        <v>0</v>
      </c>
      <c r="G432">
        <f>'2_TRAS'!M63</f>
        <v>0</v>
      </c>
      <c r="H432">
        <f>'2_TRAS'!N63</f>
        <v>0</v>
      </c>
      <c r="I432" t="str">
        <f>IF(H432=0,TEXTOS!$AQ$4,H432)</f>
        <v>Altre</v>
      </c>
      <c r="J432">
        <f t="shared" si="174"/>
        <v>1</v>
      </c>
      <c r="K432">
        <f t="shared" si="175"/>
        <v>0</v>
      </c>
      <c r="L432">
        <f>IF(G432=0,ESTIMACIONES!$E$28,G432)</f>
        <v>50</v>
      </c>
      <c r="M432">
        <f t="shared" si="179"/>
        <v>0</v>
      </c>
      <c r="N432">
        <f t="shared" si="180"/>
        <v>0</v>
      </c>
      <c r="O432">
        <f t="shared" si="181"/>
        <v>0</v>
      </c>
      <c r="P432">
        <f>IF(I432=TEXTOS!$AQ$2,0,1)</f>
        <v>1</v>
      </c>
      <c r="Q432" t="str">
        <f>TEXTOS!$D$14&amp;" "&amp;B432&amp;" "&amp;TEXTOS!$A$13&amp;" "&amp;F432</f>
        <v>Transport d'energia Dièsel per a carretilles desde 0</v>
      </c>
      <c r="R432" t="str">
        <f>FE!$B$296</f>
        <v>Transport d'energia</v>
      </c>
      <c r="S432">
        <f t="shared" si="176"/>
        <v>0</v>
      </c>
      <c r="T432">
        <f>TEXTOS!$AL$13</f>
        <v>12</v>
      </c>
      <c r="U432">
        <f t="shared" si="177"/>
        <v>0</v>
      </c>
    </row>
    <row r="433" spans="1:21" x14ac:dyDescent="0.35">
      <c r="B433" t="str">
        <f t="shared" si="182"/>
        <v>Dièsel per a carretilles</v>
      </c>
      <c r="C433">
        <f>'2_TRAS'!F64</f>
        <v>0</v>
      </c>
      <c r="D433">
        <f>'2_TRAS'!H64</f>
        <v>0</v>
      </c>
      <c r="E433" t="str">
        <f>'2_TRAS'!I64</f>
        <v>l</v>
      </c>
      <c r="F433">
        <f>'2_TRAS'!J64</f>
        <v>0</v>
      </c>
      <c r="G433">
        <f>'2_TRAS'!M64</f>
        <v>0</v>
      </c>
      <c r="H433">
        <f>'2_TRAS'!N64</f>
        <v>0</v>
      </c>
      <c r="I433" t="str">
        <f>IF(H433=0,TEXTOS!$AQ$4,H433)</f>
        <v>Altre</v>
      </c>
      <c r="J433">
        <f t="shared" si="174"/>
        <v>1</v>
      </c>
      <c r="K433">
        <f t="shared" si="175"/>
        <v>0</v>
      </c>
      <c r="L433">
        <f>IF(G433=0,ESTIMACIONES!$E$28,G433)</f>
        <v>50</v>
      </c>
      <c r="M433">
        <f t="shared" si="179"/>
        <v>0</v>
      </c>
      <c r="N433">
        <f t="shared" si="180"/>
        <v>0</v>
      </c>
      <c r="O433">
        <f t="shared" si="181"/>
        <v>0</v>
      </c>
      <c r="P433">
        <f>IF(I433=TEXTOS!$AQ$2,0,1)</f>
        <v>1</v>
      </c>
      <c r="Q433" t="str">
        <f>TEXTOS!$D$14&amp;" "&amp;B433&amp;" "&amp;TEXTOS!$A$13&amp;" "&amp;F433</f>
        <v>Transport d'energia Dièsel per a carretilles desde 0</v>
      </c>
      <c r="R433" t="str">
        <f>FE!$B$296</f>
        <v>Transport d'energia</v>
      </c>
      <c r="S433">
        <f t="shared" si="176"/>
        <v>0</v>
      </c>
      <c r="T433">
        <f>TEXTOS!$AL$13</f>
        <v>12</v>
      </c>
      <c r="U433">
        <f t="shared" si="177"/>
        <v>0</v>
      </c>
    </row>
    <row r="434" spans="1:21" x14ac:dyDescent="0.35">
      <c r="B434" t="str">
        <f t="shared" si="182"/>
        <v>Dièsel per a carretilles</v>
      </c>
      <c r="C434">
        <f>'2_TRAS'!F65</f>
        <v>0</v>
      </c>
      <c r="D434">
        <f>'2_TRAS'!H65</f>
        <v>0</v>
      </c>
      <c r="E434" t="str">
        <f>'2_TRAS'!I65</f>
        <v>l</v>
      </c>
      <c r="F434">
        <f>'2_TRAS'!J65</f>
        <v>0</v>
      </c>
      <c r="G434">
        <f>'2_TRAS'!M65</f>
        <v>0</v>
      </c>
      <c r="H434">
        <f>'2_TRAS'!N65</f>
        <v>0</v>
      </c>
      <c r="I434" t="str">
        <f>IF(H434=0,TEXTOS!$AQ$4,H434)</f>
        <v>Altre</v>
      </c>
      <c r="J434">
        <f t="shared" si="174"/>
        <v>1</v>
      </c>
      <c r="K434">
        <f t="shared" si="175"/>
        <v>0</v>
      </c>
      <c r="L434">
        <f>IF(G434=0,ESTIMACIONES!$E$28,G434)</f>
        <v>50</v>
      </c>
      <c r="M434">
        <f t="shared" si="179"/>
        <v>0</v>
      </c>
      <c r="N434">
        <f t="shared" si="180"/>
        <v>0</v>
      </c>
      <c r="O434">
        <f t="shared" si="181"/>
        <v>0</v>
      </c>
      <c r="P434">
        <f>IF(I434=TEXTOS!$AQ$2,0,1)</f>
        <v>1</v>
      </c>
      <c r="Q434" t="str">
        <f>TEXTOS!$D$14&amp;" "&amp;B434&amp;" "&amp;TEXTOS!$A$13&amp;" "&amp;F434</f>
        <v>Transport d'energia Dièsel per a carretilles desde 0</v>
      </c>
      <c r="R434" t="str">
        <f>FE!$B$296</f>
        <v>Transport d'energia</v>
      </c>
      <c r="S434">
        <f t="shared" si="176"/>
        <v>0</v>
      </c>
      <c r="T434">
        <f>TEXTOS!$AL$13</f>
        <v>12</v>
      </c>
      <c r="U434">
        <f t="shared" si="177"/>
        <v>0</v>
      </c>
    </row>
    <row r="435" spans="1:21" ht="15" customHeight="1" x14ac:dyDescent="0.35">
      <c r="B435" t="str">
        <f t="shared" ref="B435:B442" si="183">$B$287</f>
        <v>Combustible per a vehicles d'empresa</v>
      </c>
      <c r="C435">
        <f>'2_TRAS'!F66</f>
        <v>0</v>
      </c>
      <c r="D435">
        <f>'2_TRAS'!H66</f>
        <v>0</v>
      </c>
      <c r="E435" t="str">
        <f>'2_TRAS'!I66</f>
        <v>l</v>
      </c>
      <c r="F435">
        <f>'2_TRAS'!J66</f>
        <v>0</v>
      </c>
      <c r="G435">
        <f>'2_TRAS'!M66</f>
        <v>0</v>
      </c>
      <c r="H435">
        <f>'2_TRAS'!N66</f>
        <v>0</v>
      </c>
      <c r="I435" t="str">
        <f>IF(H435=0,TEXTOS!$AQ$4,H435)</f>
        <v>Altre</v>
      </c>
      <c r="J435">
        <f t="shared" si="174"/>
        <v>1</v>
      </c>
      <c r="K435">
        <f t="shared" si="175"/>
        <v>0</v>
      </c>
      <c r="L435">
        <f>IF(G435=0,ESTIMACIONES!$E$28,G435)</f>
        <v>50</v>
      </c>
      <c r="M435">
        <f t="shared" si="179"/>
        <v>0</v>
      </c>
      <c r="N435">
        <f t="shared" si="180"/>
        <v>0</v>
      </c>
      <c r="O435">
        <f t="shared" si="181"/>
        <v>0</v>
      </c>
      <c r="P435">
        <f>IF(I435=TEXTOS!$AQ$2,0,1)</f>
        <v>1</v>
      </c>
      <c r="Q435" t="str">
        <f>TEXTOS!$D$14&amp;" "&amp;B435&amp;" "&amp;TEXTOS!$A$13&amp;" "&amp;F435</f>
        <v>Transport d'energia Combustible per a vehicles d'empresa desde 0</v>
      </c>
      <c r="R435" t="str">
        <f>FE!$B$296</f>
        <v>Transport d'energia</v>
      </c>
      <c r="S435">
        <f t="shared" si="176"/>
        <v>0</v>
      </c>
      <c r="T435">
        <f>TEXTOS!$AL$13</f>
        <v>12</v>
      </c>
      <c r="U435">
        <f t="shared" si="177"/>
        <v>0</v>
      </c>
    </row>
    <row r="436" spans="1:21" x14ac:dyDescent="0.35">
      <c r="B436" t="str">
        <f t="shared" si="183"/>
        <v>Combustible per a vehicles d'empresa</v>
      </c>
      <c r="C436">
        <f>'2_TRAS'!F67</f>
        <v>0</v>
      </c>
      <c r="D436">
        <f>'2_TRAS'!H67</f>
        <v>0</v>
      </c>
      <c r="E436" t="str">
        <f>'2_TRAS'!I67</f>
        <v>l</v>
      </c>
      <c r="F436">
        <f>'2_TRAS'!J67</f>
        <v>0</v>
      </c>
      <c r="G436">
        <f>'2_TRAS'!M67</f>
        <v>0</v>
      </c>
      <c r="H436">
        <f>'2_TRAS'!N67</f>
        <v>0</v>
      </c>
      <c r="I436" t="str">
        <f>IF(H436=0,TEXTOS!$AQ$4,H436)</f>
        <v>Altre</v>
      </c>
      <c r="J436">
        <f t="shared" si="174"/>
        <v>1</v>
      </c>
      <c r="K436">
        <f t="shared" si="175"/>
        <v>0</v>
      </c>
      <c r="L436">
        <f>IF(G436=0,ESTIMACIONES!$E$28,G436)</f>
        <v>50</v>
      </c>
      <c r="M436">
        <f t="shared" si="179"/>
        <v>0</v>
      </c>
      <c r="N436">
        <f t="shared" si="180"/>
        <v>0</v>
      </c>
      <c r="O436">
        <f t="shared" si="181"/>
        <v>0</v>
      </c>
      <c r="P436">
        <f>IF(I436=TEXTOS!$AQ$2,0,1)</f>
        <v>1</v>
      </c>
      <c r="Q436" t="str">
        <f>TEXTOS!$D$14&amp;" "&amp;B436&amp;" "&amp;TEXTOS!$A$13&amp;" "&amp;F436</f>
        <v>Transport d'energia Combustible per a vehicles d'empresa desde 0</v>
      </c>
      <c r="R436" t="str">
        <f>FE!$B$296</f>
        <v>Transport d'energia</v>
      </c>
      <c r="S436">
        <f t="shared" si="176"/>
        <v>0</v>
      </c>
      <c r="T436">
        <f>TEXTOS!$AL$13</f>
        <v>12</v>
      </c>
      <c r="U436">
        <f t="shared" si="177"/>
        <v>0</v>
      </c>
    </row>
    <row r="437" spans="1:21" x14ac:dyDescent="0.35">
      <c r="B437" t="str">
        <f t="shared" si="183"/>
        <v>Combustible per a vehicles d'empresa</v>
      </c>
      <c r="C437">
        <f>'2_TRAS'!F68</f>
        <v>0</v>
      </c>
      <c r="D437">
        <f>'2_TRAS'!H68</f>
        <v>0</v>
      </c>
      <c r="E437" t="str">
        <f>'2_TRAS'!I68</f>
        <v>l</v>
      </c>
      <c r="F437">
        <f>'2_TRAS'!J68</f>
        <v>0</v>
      </c>
      <c r="G437">
        <f>'2_TRAS'!M68</f>
        <v>0</v>
      </c>
      <c r="H437">
        <f>'2_TRAS'!N68</f>
        <v>0</v>
      </c>
      <c r="I437" t="str">
        <f>IF(H437=0,TEXTOS!$AQ$4,H437)</f>
        <v>Altre</v>
      </c>
      <c r="J437">
        <f t="shared" si="174"/>
        <v>1</v>
      </c>
      <c r="K437">
        <f t="shared" si="175"/>
        <v>0</v>
      </c>
      <c r="L437">
        <f>IF(G437=0,ESTIMACIONES!$E$28,G437)</f>
        <v>50</v>
      </c>
      <c r="M437">
        <f t="shared" si="179"/>
        <v>0</v>
      </c>
      <c r="N437">
        <f t="shared" si="180"/>
        <v>0</v>
      </c>
      <c r="O437">
        <f t="shared" si="181"/>
        <v>0</v>
      </c>
      <c r="P437">
        <f>IF(I437=TEXTOS!$AQ$2,0,1)</f>
        <v>1</v>
      </c>
      <c r="Q437" t="str">
        <f>TEXTOS!$D$14&amp;" "&amp;B437&amp;" "&amp;TEXTOS!$A$13&amp;" "&amp;F437</f>
        <v>Transport d'energia Combustible per a vehicles d'empresa desde 0</v>
      </c>
      <c r="R437" t="str">
        <f>FE!$B$296</f>
        <v>Transport d'energia</v>
      </c>
      <c r="S437">
        <f t="shared" si="176"/>
        <v>0</v>
      </c>
      <c r="T437">
        <f>TEXTOS!$AL$13</f>
        <v>12</v>
      </c>
      <c r="U437">
        <f t="shared" si="177"/>
        <v>0</v>
      </c>
    </row>
    <row r="438" spans="1:21" x14ac:dyDescent="0.35">
      <c r="B438" t="str">
        <f t="shared" si="183"/>
        <v>Combustible per a vehicles d'empresa</v>
      </c>
      <c r="C438">
        <f>'2_TRAS'!F69</f>
        <v>0</v>
      </c>
      <c r="D438">
        <f>'2_TRAS'!H69</f>
        <v>0</v>
      </c>
      <c r="E438" t="str">
        <f>'2_TRAS'!I69</f>
        <v>l</v>
      </c>
      <c r="F438">
        <f>'2_TRAS'!J69</f>
        <v>0</v>
      </c>
      <c r="G438">
        <f>'2_TRAS'!M69</f>
        <v>0</v>
      </c>
      <c r="H438">
        <f>'2_TRAS'!N69</f>
        <v>0</v>
      </c>
      <c r="I438" t="str">
        <f>IF(H438=0,TEXTOS!$AQ$4,H438)</f>
        <v>Altre</v>
      </c>
      <c r="J438">
        <f t="shared" si="174"/>
        <v>1</v>
      </c>
      <c r="K438">
        <f t="shared" si="175"/>
        <v>0</v>
      </c>
      <c r="L438">
        <f>IF(G438=0,ESTIMACIONES!$E$28,G438)</f>
        <v>50</v>
      </c>
      <c r="M438">
        <f t="shared" si="179"/>
        <v>0</v>
      </c>
      <c r="N438">
        <f t="shared" si="180"/>
        <v>0</v>
      </c>
      <c r="O438">
        <f t="shared" si="181"/>
        <v>0</v>
      </c>
      <c r="P438">
        <f>IF(I438=TEXTOS!$AQ$2,0,1)</f>
        <v>1</v>
      </c>
      <c r="Q438" t="str">
        <f>TEXTOS!$D$14&amp;" "&amp;B438&amp;" "&amp;TEXTOS!$A$13&amp;" "&amp;F438</f>
        <v>Transport d'energia Combustible per a vehicles d'empresa desde 0</v>
      </c>
      <c r="R438" t="str">
        <f>FE!$B$296</f>
        <v>Transport d'energia</v>
      </c>
      <c r="S438">
        <f t="shared" si="176"/>
        <v>0</v>
      </c>
      <c r="T438">
        <f>TEXTOS!$AL$13</f>
        <v>12</v>
      </c>
      <c r="U438">
        <f t="shared" si="177"/>
        <v>0</v>
      </c>
    </row>
    <row r="439" spans="1:21" x14ac:dyDescent="0.35">
      <c r="B439" t="str">
        <f t="shared" si="183"/>
        <v>Combustible per a vehicles d'empresa</v>
      </c>
      <c r="C439">
        <f>'2_TRAS'!F70</f>
        <v>0</v>
      </c>
      <c r="D439">
        <f>'2_TRAS'!H70</f>
        <v>0</v>
      </c>
      <c r="E439" t="str">
        <f>'2_TRAS'!I70</f>
        <v>l</v>
      </c>
      <c r="F439">
        <f>'2_TRAS'!J70</f>
        <v>0</v>
      </c>
      <c r="G439">
        <f>'2_TRAS'!M70</f>
        <v>0</v>
      </c>
      <c r="H439">
        <f>'2_TRAS'!N70</f>
        <v>0</v>
      </c>
      <c r="I439" t="str">
        <f>IF(H439=0,TEXTOS!$AQ$4,H439)</f>
        <v>Altre</v>
      </c>
      <c r="J439">
        <f t="shared" si="174"/>
        <v>1</v>
      </c>
      <c r="K439">
        <f t="shared" si="175"/>
        <v>0</v>
      </c>
      <c r="L439">
        <f>IF(G439=0,ESTIMACIONES!$E$28,G439)</f>
        <v>50</v>
      </c>
      <c r="M439">
        <f t="shared" si="179"/>
        <v>0</v>
      </c>
      <c r="N439">
        <f t="shared" si="180"/>
        <v>0</v>
      </c>
      <c r="O439">
        <f t="shared" si="181"/>
        <v>0</v>
      </c>
      <c r="P439">
        <f>IF(I439=TEXTOS!$AQ$2,0,1)</f>
        <v>1</v>
      </c>
      <c r="Q439" t="str">
        <f>TEXTOS!$D$14&amp;" "&amp;B439&amp;" "&amp;TEXTOS!$A$13&amp;" "&amp;F439</f>
        <v>Transport d'energia Combustible per a vehicles d'empresa desde 0</v>
      </c>
      <c r="R439" t="str">
        <f>FE!$B$296</f>
        <v>Transport d'energia</v>
      </c>
      <c r="S439">
        <f t="shared" si="176"/>
        <v>0</v>
      </c>
      <c r="T439">
        <f>TEXTOS!$AL$13</f>
        <v>12</v>
      </c>
      <c r="U439">
        <f t="shared" si="177"/>
        <v>0</v>
      </c>
    </row>
    <row r="440" spans="1:21" x14ac:dyDescent="0.35">
      <c r="B440" t="str">
        <f t="shared" si="183"/>
        <v>Combustible per a vehicles d'empresa</v>
      </c>
      <c r="C440">
        <f>'2_TRAS'!F71</f>
        <v>0</v>
      </c>
      <c r="D440">
        <f>'2_TRAS'!H71</f>
        <v>0</v>
      </c>
      <c r="E440" t="str">
        <f>'2_TRAS'!I71</f>
        <v>l</v>
      </c>
      <c r="F440">
        <f>'2_TRAS'!J71</f>
        <v>0</v>
      </c>
      <c r="G440">
        <f>'2_TRAS'!M71</f>
        <v>0</v>
      </c>
      <c r="H440">
        <f>'2_TRAS'!N71</f>
        <v>0</v>
      </c>
      <c r="I440" t="str">
        <f>IF(H440=0,TEXTOS!$AQ$4,H440)</f>
        <v>Altre</v>
      </c>
      <c r="J440">
        <f t="shared" si="174"/>
        <v>1</v>
      </c>
      <c r="K440">
        <f t="shared" si="175"/>
        <v>0</v>
      </c>
      <c r="L440">
        <f>IF(G440=0,ESTIMACIONES!$E$28,G440)</f>
        <v>50</v>
      </c>
      <c r="M440">
        <f t="shared" si="179"/>
        <v>0</v>
      </c>
      <c r="N440">
        <f t="shared" si="180"/>
        <v>0</v>
      </c>
      <c r="O440">
        <f t="shared" si="181"/>
        <v>0</v>
      </c>
      <c r="P440">
        <f>IF(I440=TEXTOS!$AQ$2,0,1)</f>
        <v>1</v>
      </c>
      <c r="Q440" t="str">
        <f>TEXTOS!$D$14&amp;" "&amp;B440&amp;" "&amp;TEXTOS!$A$13&amp;" "&amp;F440</f>
        <v>Transport d'energia Combustible per a vehicles d'empresa desde 0</v>
      </c>
      <c r="R440" t="str">
        <f>FE!$B$296</f>
        <v>Transport d'energia</v>
      </c>
      <c r="S440">
        <f t="shared" si="176"/>
        <v>0</v>
      </c>
      <c r="T440">
        <f>TEXTOS!$AL$13</f>
        <v>12</v>
      </c>
      <c r="U440">
        <f t="shared" si="177"/>
        <v>0</v>
      </c>
    </row>
    <row r="441" spans="1:21" x14ac:dyDescent="0.35">
      <c r="B441" t="str">
        <f t="shared" si="183"/>
        <v>Combustible per a vehicles d'empresa</v>
      </c>
      <c r="C441">
        <f>'2_TRAS'!F72</f>
        <v>0</v>
      </c>
      <c r="D441">
        <f>'2_TRAS'!H72</f>
        <v>0</v>
      </c>
      <c r="E441" t="str">
        <f>'2_TRAS'!I72</f>
        <v>l</v>
      </c>
      <c r="F441">
        <f>'2_TRAS'!J72</f>
        <v>0</v>
      </c>
      <c r="G441">
        <f>'2_TRAS'!M72</f>
        <v>0</v>
      </c>
      <c r="H441">
        <f>'2_TRAS'!N72</f>
        <v>0</v>
      </c>
      <c r="I441" t="str">
        <f>IF(H441=0,TEXTOS!$AQ$4,H441)</f>
        <v>Altre</v>
      </c>
      <c r="J441">
        <f t="shared" si="174"/>
        <v>1</v>
      </c>
      <c r="K441">
        <f t="shared" si="175"/>
        <v>0</v>
      </c>
      <c r="L441">
        <f>IF(G441=0,ESTIMACIONES!$E$28,G441)</f>
        <v>50</v>
      </c>
      <c r="M441">
        <f t="shared" si="179"/>
        <v>0</v>
      </c>
      <c r="N441">
        <f t="shared" si="180"/>
        <v>0</v>
      </c>
      <c r="O441">
        <f t="shared" si="181"/>
        <v>0</v>
      </c>
      <c r="P441">
        <f>IF(I441=TEXTOS!$AQ$2,0,1)</f>
        <v>1</v>
      </c>
      <c r="Q441" t="str">
        <f>TEXTOS!$D$14&amp;" "&amp;B441&amp;" "&amp;TEXTOS!$A$13&amp;" "&amp;F441</f>
        <v>Transport d'energia Combustible per a vehicles d'empresa desde 0</v>
      </c>
      <c r="R441" t="str">
        <f>FE!$B$296</f>
        <v>Transport d'energia</v>
      </c>
      <c r="S441">
        <f t="shared" si="176"/>
        <v>0</v>
      </c>
      <c r="T441">
        <f>TEXTOS!$AL$13</f>
        <v>12</v>
      </c>
      <c r="U441">
        <f t="shared" si="177"/>
        <v>0</v>
      </c>
    </row>
    <row r="442" spans="1:21" x14ac:dyDescent="0.35">
      <c r="B442" t="str">
        <f t="shared" si="183"/>
        <v>Combustible per a vehicles d'empresa</v>
      </c>
      <c r="C442">
        <f>'2_TRAS'!F73</f>
        <v>0</v>
      </c>
      <c r="D442">
        <f>'2_TRAS'!H73</f>
        <v>0</v>
      </c>
      <c r="E442" t="str">
        <f>'2_TRAS'!I73</f>
        <v>l</v>
      </c>
      <c r="F442">
        <f>'2_TRAS'!J73</f>
        <v>0</v>
      </c>
      <c r="G442">
        <f>'2_TRAS'!M73</f>
        <v>0</v>
      </c>
      <c r="H442">
        <f>'2_TRAS'!N73</f>
        <v>0</v>
      </c>
      <c r="I442" t="str">
        <f>IF(H442=0,TEXTOS!$AQ$4,H442)</f>
        <v>Altre</v>
      </c>
      <c r="J442">
        <f t="shared" si="174"/>
        <v>1</v>
      </c>
      <c r="K442">
        <f t="shared" si="175"/>
        <v>0</v>
      </c>
      <c r="L442">
        <f>IF(G442=0,ESTIMACIONES!$E$28,G442)</f>
        <v>50</v>
      </c>
      <c r="M442">
        <f t="shared" si="179"/>
        <v>0</v>
      </c>
      <c r="N442">
        <f t="shared" si="180"/>
        <v>0</v>
      </c>
      <c r="O442">
        <f t="shared" si="181"/>
        <v>0</v>
      </c>
      <c r="P442">
        <f>IF(I442=TEXTOS!$AQ$2,0,1)</f>
        <v>1</v>
      </c>
      <c r="Q442" t="str">
        <f>TEXTOS!$D$14&amp;" "&amp;B442&amp;" "&amp;TEXTOS!$A$13&amp;" "&amp;F442</f>
        <v>Transport d'energia Combustible per a vehicles d'empresa desde 0</v>
      </c>
      <c r="R442" t="str">
        <f>FE!$B$296</f>
        <v>Transport d'energia</v>
      </c>
      <c r="S442">
        <f t="shared" si="176"/>
        <v>0</v>
      </c>
      <c r="T442">
        <f>TEXTOS!$AL$13</f>
        <v>12</v>
      </c>
      <c r="U442">
        <f t="shared" si="177"/>
        <v>0</v>
      </c>
    </row>
    <row r="443" spans="1:21" ht="15" customHeight="1" x14ac:dyDescent="0.35">
      <c r="B443" t="str">
        <f>$B$288</f>
        <v>Combustible per a equips de calor</v>
      </c>
      <c r="C443">
        <f>'2_TRAS'!F74</f>
        <v>0</v>
      </c>
      <c r="D443">
        <f>'2_TRAS'!H74</f>
        <v>0</v>
      </c>
      <c r="E443" t="str">
        <f>'2_TRAS'!I74</f>
        <v>l</v>
      </c>
      <c r="F443">
        <f>'2_TRAS'!J74</f>
        <v>0</v>
      </c>
      <c r="G443">
        <f>'2_TRAS'!M74</f>
        <v>0</v>
      </c>
      <c r="H443">
        <f>'2_TRAS'!N74</f>
        <v>0</v>
      </c>
      <c r="I443" t="str">
        <f>IF(H443=0,TEXTOS!$AQ$4,H443)</f>
        <v>Altre</v>
      </c>
      <c r="J443">
        <f t="shared" si="174"/>
        <v>1</v>
      </c>
      <c r="K443">
        <f t="shared" si="175"/>
        <v>0</v>
      </c>
      <c r="L443">
        <f>IF(G443=0,ESTIMACIONES!$E$28,G443)</f>
        <v>50</v>
      </c>
      <c r="M443">
        <f t="shared" si="179"/>
        <v>0</v>
      </c>
      <c r="N443">
        <f t="shared" si="180"/>
        <v>0</v>
      </c>
      <c r="O443">
        <f t="shared" si="181"/>
        <v>0</v>
      </c>
      <c r="P443">
        <f>IF(I443=TEXTOS!$AQ$2,0,1)</f>
        <v>1</v>
      </c>
      <c r="Q443" t="str">
        <f>TEXTOS!$D$14&amp;" "&amp;B443&amp;" "&amp;TEXTOS!$A$13&amp;" "&amp;F443</f>
        <v>Transport d'energia Combustible per a equips de calor desde 0</v>
      </c>
      <c r="R443" t="str">
        <f>FE!$B$296</f>
        <v>Transport d'energia</v>
      </c>
      <c r="S443">
        <f t="shared" si="176"/>
        <v>0</v>
      </c>
      <c r="T443">
        <f>TEXTOS!$AL$13</f>
        <v>12</v>
      </c>
      <c r="U443">
        <f t="shared" si="177"/>
        <v>0</v>
      </c>
    </row>
    <row r="444" spans="1:21" x14ac:dyDescent="0.35">
      <c r="B444" t="str">
        <f t="shared" ref="B444:B446" si="184">$B$288</f>
        <v>Combustible per a equips de calor</v>
      </c>
      <c r="C444">
        <f>'2_TRAS'!F75</f>
        <v>0</v>
      </c>
      <c r="D444">
        <f>'2_TRAS'!H75</f>
        <v>0</v>
      </c>
      <c r="E444" t="str">
        <f>'2_TRAS'!I75</f>
        <v>l</v>
      </c>
      <c r="F444">
        <f>'2_TRAS'!J75</f>
        <v>0</v>
      </c>
      <c r="G444">
        <f>'2_TRAS'!M75</f>
        <v>0</v>
      </c>
      <c r="H444">
        <f>'2_TRAS'!N75</f>
        <v>0</v>
      </c>
      <c r="I444" t="str">
        <f>IF(H444=0,TEXTOS!$AQ$4,H444)</f>
        <v>Altre</v>
      </c>
      <c r="J444">
        <f t="shared" si="174"/>
        <v>1</v>
      </c>
      <c r="K444">
        <f t="shared" si="175"/>
        <v>0</v>
      </c>
      <c r="L444">
        <f>IF(G444=0,ESTIMACIONES!$E$28,G444)</f>
        <v>50</v>
      </c>
      <c r="M444">
        <f t="shared" si="179"/>
        <v>0</v>
      </c>
      <c r="N444">
        <f t="shared" si="180"/>
        <v>0</v>
      </c>
      <c r="O444">
        <f t="shared" si="181"/>
        <v>0</v>
      </c>
      <c r="P444">
        <f>IF(I444=TEXTOS!$AQ$2,0,1)</f>
        <v>1</v>
      </c>
      <c r="Q444" t="str">
        <f>TEXTOS!$D$14&amp;" "&amp;B444&amp;" "&amp;TEXTOS!$A$13&amp;" "&amp;F444</f>
        <v>Transport d'energia Combustible per a equips de calor desde 0</v>
      </c>
      <c r="R444" t="str">
        <f>FE!$B$296</f>
        <v>Transport d'energia</v>
      </c>
      <c r="S444">
        <f t="shared" si="176"/>
        <v>0</v>
      </c>
      <c r="T444">
        <f>TEXTOS!$AL$13</f>
        <v>12</v>
      </c>
      <c r="U444">
        <f t="shared" si="177"/>
        <v>0</v>
      </c>
    </row>
    <row r="445" spans="1:21" x14ac:dyDescent="0.35">
      <c r="B445" t="str">
        <f t="shared" si="184"/>
        <v>Combustible per a equips de calor</v>
      </c>
      <c r="C445">
        <f>'2_TRAS'!F76</f>
        <v>0</v>
      </c>
      <c r="D445">
        <f>'2_TRAS'!H76</f>
        <v>0</v>
      </c>
      <c r="E445" t="str">
        <f>'2_TRAS'!I76</f>
        <v>l</v>
      </c>
      <c r="F445">
        <f>'2_TRAS'!J76</f>
        <v>0</v>
      </c>
      <c r="G445">
        <f>'2_TRAS'!M76</f>
        <v>0</v>
      </c>
      <c r="H445">
        <f>'2_TRAS'!N76</f>
        <v>0</v>
      </c>
      <c r="I445" t="str">
        <f>IF(H445=0,TEXTOS!$AQ$4,H445)</f>
        <v>Altre</v>
      </c>
      <c r="J445">
        <f t="shared" si="174"/>
        <v>1</v>
      </c>
      <c r="K445">
        <f t="shared" si="175"/>
        <v>0</v>
      </c>
      <c r="L445">
        <f>IF(G445=0,ESTIMACIONES!$E$28,G445)</f>
        <v>50</v>
      </c>
      <c r="M445">
        <f t="shared" si="179"/>
        <v>0</v>
      </c>
      <c r="N445">
        <f t="shared" si="180"/>
        <v>0</v>
      </c>
      <c r="O445">
        <f t="shared" si="181"/>
        <v>0</v>
      </c>
      <c r="P445">
        <f>IF(I445=TEXTOS!$AQ$2,0,1)</f>
        <v>1</v>
      </c>
      <c r="Q445" t="str">
        <f>TEXTOS!$D$14&amp;" "&amp;B445&amp;" "&amp;TEXTOS!$A$13&amp;" "&amp;F445</f>
        <v>Transport d'energia Combustible per a equips de calor desde 0</v>
      </c>
      <c r="R445" t="str">
        <f>FE!$B$296</f>
        <v>Transport d'energia</v>
      </c>
      <c r="S445">
        <f t="shared" si="176"/>
        <v>0</v>
      </c>
      <c r="T445">
        <f>TEXTOS!$AL$13</f>
        <v>12</v>
      </c>
      <c r="U445">
        <f t="shared" si="177"/>
        <v>0</v>
      </c>
    </row>
    <row r="446" spans="1:21" x14ac:dyDescent="0.35">
      <c r="B446" t="str">
        <f t="shared" si="184"/>
        <v>Combustible per a equips de calor</v>
      </c>
      <c r="C446">
        <f>'2_TRAS'!F77</f>
        <v>0</v>
      </c>
      <c r="D446">
        <f>'2_TRAS'!H77</f>
        <v>0</v>
      </c>
      <c r="E446" t="str">
        <f>'2_TRAS'!I77</f>
        <v>l</v>
      </c>
      <c r="F446">
        <f>'2_TRAS'!J77</f>
        <v>0</v>
      </c>
      <c r="G446">
        <f>'2_TRAS'!M77</f>
        <v>0</v>
      </c>
      <c r="H446">
        <f>'2_TRAS'!N77</f>
        <v>0</v>
      </c>
      <c r="I446" t="str">
        <f>IF(H446=0,TEXTOS!$AQ$4,H446)</f>
        <v>Altre</v>
      </c>
      <c r="J446">
        <f t="shared" si="174"/>
        <v>1</v>
      </c>
      <c r="K446">
        <f t="shared" si="175"/>
        <v>0</v>
      </c>
      <c r="L446">
        <f>IF(G446=0,ESTIMACIONES!$E$28,G446)</f>
        <v>50</v>
      </c>
      <c r="M446">
        <f t="shared" si="179"/>
        <v>0</v>
      </c>
      <c r="N446">
        <f t="shared" si="180"/>
        <v>0</v>
      </c>
      <c r="O446">
        <f t="shared" si="181"/>
        <v>0</v>
      </c>
      <c r="P446">
        <f>IF(I446=TEXTOS!$AQ$2,0,1)</f>
        <v>1</v>
      </c>
      <c r="Q446" t="str">
        <f>TEXTOS!$D$14&amp;" "&amp;B446&amp;" "&amp;TEXTOS!$A$13&amp;" "&amp;F446</f>
        <v>Transport d'energia Combustible per a equips de calor desde 0</v>
      </c>
      <c r="R446" t="str">
        <f>FE!$B$296</f>
        <v>Transport d'energia</v>
      </c>
      <c r="S446">
        <f t="shared" si="176"/>
        <v>0</v>
      </c>
      <c r="T446">
        <f>TEXTOS!$AL$13</f>
        <v>12</v>
      </c>
      <c r="U446">
        <f t="shared" si="177"/>
        <v>0</v>
      </c>
    </row>
    <row r="448" spans="1:21" x14ac:dyDescent="0.35">
      <c r="A448" s="15" t="str">
        <f>TEXTOS!D15</f>
        <v>Transport de refrigerants</v>
      </c>
      <c r="B448" s="15"/>
      <c r="C448" s="15"/>
      <c r="D448" s="15"/>
      <c r="E448" s="15"/>
      <c r="F448" s="15"/>
      <c r="G448" s="15"/>
    </row>
    <row r="450" spans="1:20" x14ac:dyDescent="0.35">
      <c r="B450" t="s">
        <v>347</v>
      </c>
      <c r="C450" t="s">
        <v>292</v>
      </c>
      <c r="D450" t="s">
        <v>285</v>
      </c>
      <c r="E450" t="s">
        <v>287</v>
      </c>
      <c r="F450" t="s">
        <v>343</v>
      </c>
      <c r="G450" t="s">
        <v>344</v>
      </c>
      <c r="H450" t="s">
        <v>334</v>
      </c>
      <c r="I450" t="s">
        <v>335</v>
      </c>
      <c r="J450" t="s">
        <v>326</v>
      </c>
      <c r="K450" t="s">
        <v>339</v>
      </c>
      <c r="L450" t="s">
        <v>328</v>
      </c>
      <c r="M450" t="s">
        <v>331</v>
      </c>
      <c r="N450" t="s">
        <v>332</v>
      </c>
      <c r="O450" t="s">
        <v>333</v>
      </c>
      <c r="P450" s="27" t="str">
        <f>$C$1</f>
        <v>CONCEPTO</v>
      </c>
      <c r="Q450" s="27" t="str">
        <f>$D$1</f>
        <v>FE</v>
      </c>
      <c r="R450" s="27" t="str">
        <f>$E$1</f>
        <v>CANT</v>
      </c>
      <c r="S450" s="27" t="str">
        <f>$G$1</f>
        <v>CAT</v>
      </c>
      <c r="T450" s="27" t="str">
        <f>$H$1</f>
        <v>VISUALIZ</v>
      </c>
    </row>
    <row r="451" spans="1:20" x14ac:dyDescent="0.35">
      <c r="B451">
        <f>'2_TRAS'!E85</f>
        <v>0</v>
      </c>
      <c r="C451" t="str">
        <f>J342</f>
        <v>Consum 0</v>
      </c>
      <c r="D451">
        <f>'2_TRAS'!H85</f>
        <v>0</v>
      </c>
      <c r="E451" t="str">
        <f>'2_TRAS'!I85</f>
        <v>kg</v>
      </c>
      <c r="F451">
        <f>'2_TRAS'!J85</f>
        <v>0</v>
      </c>
      <c r="G451">
        <f>'2_TRAS'!M85</f>
        <v>0</v>
      </c>
      <c r="H451">
        <f>'2_TRAS'!N85</f>
        <v>0</v>
      </c>
      <c r="I451" t="str">
        <f>IF(H451=0,TEXTOS!$AQ$4,H451)</f>
        <v>Altre</v>
      </c>
      <c r="J451">
        <f>D451/1000</f>
        <v>0</v>
      </c>
      <c r="K451">
        <f>IF(G451=0,ESTIMACIONES!$E$28,G451)</f>
        <v>50</v>
      </c>
      <c r="L451">
        <f>K451*J451</f>
        <v>0</v>
      </c>
      <c r="M451">
        <f>IF(L451&gt;0,1,0)</f>
        <v>0</v>
      </c>
      <c r="N451">
        <f>IF(B451=0,0,1)</f>
        <v>0</v>
      </c>
      <c r="O451">
        <f>IF(I451=TEXTOS!$AQ$2,0,1)</f>
        <v>1</v>
      </c>
      <c r="P451" t="str">
        <f>TEXTOS!$D$15&amp;" "&amp;B451&amp;" "&amp;TEXTOS!$A$13&amp;" "&amp;F451</f>
        <v>Transport de refrigerants 0 desde 0</v>
      </c>
      <c r="Q451" t="str">
        <f>TEXTOS!$D$15</f>
        <v>Transport de refrigerants</v>
      </c>
      <c r="R451">
        <f>L451*T451</f>
        <v>0</v>
      </c>
      <c r="S451">
        <f>TEXTOS!$AL$13</f>
        <v>12</v>
      </c>
      <c r="T451">
        <f>M451*N451*O451</f>
        <v>0</v>
      </c>
    </row>
    <row r="452" spans="1:20" x14ac:dyDescent="0.35">
      <c r="B452">
        <f>'2_TRAS'!E86</f>
        <v>0</v>
      </c>
      <c r="C452" t="str">
        <f>J343</f>
        <v>Consum 0</v>
      </c>
      <c r="D452">
        <f>'2_TRAS'!H86</f>
        <v>0</v>
      </c>
      <c r="E452" t="str">
        <f>'2_TRAS'!I86</f>
        <v>kg</v>
      </c>
      <c r="F452">
        <f>'2_TRAS'!J86</f>
        <v>0</v>
      </c>
      <c r="G452">
        <f>'2_TRAS'!M86</f>
        <v>0</v>
      </c>
      <c r="H452">
        <f>'2_TRAS'!N86</f>
        <v>0</v>
      </c>
      <c r="I452" t="str">
        <f>IF(H452=0,TEXTOS!$AQ$4,H452)</f>
        <v>Altre</v>
      </c>
      <c r="J452">
        <f t="shared" ref="J452:J455" si="185">D452/1000</f>
        <v>0</v>
      </c>
      <c r="K452">
        <f>IF(G452=0,ESTIMACIONES!$E$28,G452)</f>
        <v>50</v>
      </c>
      <c r="L452">
        <f t="shared" ref="L452:L455" si="186">K452*J452</f>
        <v>0</v>
      </c>
      <c r="M452">
        <f t="shared" ref="M452:M455" si="187">IF(L452&gt;0,1,0)</f>
        <v>0</v>
      </c>
      <c r="N452">
        <f t="shared" ref="N452:N455" si="188">IF(B452=0,0,1)</f>
        <v>0</v>
      </c>
      <c r="O452">
        <f>IF(I452=TEXTOS!$AQ$2,0,1)</f>
        <v>1</v>
      </c>
      <c r="P452" t="str">
        <f>TEXTOS!$D$15&amp;" "&amp;B452&amp;" "&amp;TEXTOS!$A$13&amp;" "&amp;F452</f>
        <v>Transport de refrigerants 0 desde 0</v>
      </c>
      <c r="Q452" t="str">
        <f>TEXTOS!$D$15</f>
        <v>Transport de refrigerants</v>
      </c>
      <c r="R452">
        <f t="shared" ref="R452:R455" si="189">L452*T452</f>
        <v>0</v>
      </c>
      <c r="S452">
        <f>TEXTOS!$AL$13</f>
        <v>12</v>
      </c>
      <c r="T452">
        <f t="shared" ref="T452:T455" si="190">M452*N452*O452</f>
        <v>0</v>
      </c>
    </row>
    <row r="453" spans="1:20" x14ac:dyDescent="0.35">
      <c r="B453">
        <f>'2_TRAS'!E87</f>
        <v>0</v>
      </c>
      <c r="C453" t="str">
        <f>J344</f>
        <v>Consum 0</v>
      </c>
      <c r="D453">
        <f>'2_TRAS'!H87</f>
        <v>0</v>
      </c>
      <c r="E453" t="str">
        <f>'2_TRAS'!I87</f>
        <v>kg</v>
      </c>
      <c r="F453">
        <f>'2_TRAS'!J87</f>
        <v>0</v>
      </c>
      <c r="G453">
        <f>'2_TRAS'!M87</f>
        <v>0</v>
      </c>
      <c r="H453">
        <f>'2_TRAS'!N87</f>
        <v>0</v>
      </c>
      <c r="I453" t="str">
        <f>IF(H453=0,TEXTOS!$AQ$4,H453)</f>
        <v>Altre</v>
      </c>
      <c r="J453">
        <f t="shared" si="185"/>
        <v>0</v>
      </c>
      <c r="K453">
        <f>IF(G453=0,ESTIMACIONES!$E$28,G453)</f>
        <v>50</v>
      </c>
      <c r="L453">
        <f t="shared" si="186"/>
        <v>0</v>
      </c>
      <c r="M453">
        <f t="shared" si="187"/>
        <v>0</v>
      </c>
      <c r="N453">
        <f t="shared" si="188"/>
        <v>0</v>
      </c>
      <c r="O453">
        <f>IF(I453=TEXTOS!$AQ$2,0,1)</f>
        <v>1</v>
      </c>
      <c r="P453" t="str">
        <f>TEXTOS!$D$15&amp;" "&amp;B453&amp;" "&amp;TEXTOS!$A$13&amp;" "&amp;F453</f>
        <v>Transport de refrigerants 0 desde 0</v>
      </c>
      <c r="Q453" t="str">
        <f>TEXTOS!$D$15</f>
        <v>Transport de refrigerants</v>
      </c>
      <c r="R453">
        <f t="shared" si="189"/>
        <v>0</v>
      </c>
      <c r="S453">
        <f>TEXTOS!$AL$13</f>
        <v>12</v>
      </c>
      <c r="T453">
        <f t="shared" si="190"/>
        <v>0</v>
      </c>
    </row>
    <row r="454" spans="1:20" x14ac:dyDescent="0.35">
      <c r="B454">
        <f>'2_TRAS'!E88</f>
        <v>0</v>
      </c>
      <c r="C454" t="str">
        <f>J345</f>
        <v>Consum 0</v>
      </c>
      <c r="D454">
        <f>'2_TRAS'!H88</f>
        <v>0</v>
      </c>
      <c r="E454" t="str">
        <f>'2_TRAS'!I88</f>
        <v>kg</v>
      </c>
      <c r="F454">
        <f>'2_TRAS'!J88</f>
        <v>0</v>
      </c>
      <c r="G454">
        <f>'2_TRAS'!M88</f>
        <v>0</v>
      </c>
      <c r="H454">
        <f>'2_TRAS'!N88</f>
        <v>0</v>
      </c>
      <c r="I454" t="str">
        <f>IF(H454=0,TEXTOS!$AQ$4,H454)</f>
        <v>Altre</v>
      </c>
      <c r="J454">
        <f t="shared" si="185"/>
        <v>0</v>
      </c>
      <c r="K454">
        <f>IF(G454=0,ESTIMACIONES!$E$28,G454)</f>
        <v>50</v>
      </c>
      <c r="L454">
        <f t="shared" si="186"/>
        <v>0</v>
      </c>
      <c r="M454">
        <f t="shared" si="187"/>
        <v>0</v>
      </c>
      <c r="N454">
        <f t="shared" si="188"/>
        <v>0</v>
      </c>
      <c r="O454">
        <f>IF(I454=TEXTOS!$AQ$2,0,1)</f>
        <v>1</v>
      </c>
      <c r="P454" t="str">
        <f>TEXTOS!$D$15&amp;" "&amp;B454&amp;" "&amp;TEXTOS!$A$13&amp;" "&amp;F454</f>
        <v>Transport de refrigerants 0 desde 0</v>
      </c>
      <c r="Q454" t="str">
        <f>TEXTOS!$D$15</f>
        <v>Transport de refrigerants</v>
      </c>
      <c r="R454">
        <f t="shared" si="189"/>
        <v>0</v>
      </c>
      <c r="S454">
        <f>TEXTOS!$AL$13</f>
        <v>12</v>
      </c>
      <c r="T454">
        <f t="shared" si="190"/>
        <v>0</v>
      </c>
    </row>
    <row r="455" spans="1:20" x14ac:dyDescent="0.35">
      <c r="B455">
        <f>'2_TRAS'!E89</f>
        <v>0</v>
      </c>
      <c r="C455" t="str">
        <f>J346</f>
        <v>Consum 0</v>
      </c>
      <c r="D455">
        <f>'2_TRAS'!H89</f>
        <v>0</v>
      </c>
      <c r="E455" t="str">
        <f>'2_TRAS'!I89</f>
        <v>kg</v>
      </c>
      <c r="F455">
        <f>'2_TRAS'!J89</f>
        <v>0</v>
      </c>
      <c r="G455">
        <f>'2_TRAS'!M89</f>
        <v>0</v>
      </c>
      <c r="H455">
        <f>'2_TRAS'!N89</f>
        <v>0</v>
      </c>
      <c r="I455" t="str">
        <f>IF(H455=0,TEXTOS!$AQ$4,H455)</f>
        <v>Altre</v>
      </c>
      <c r="J455">
        <f t="shared" si="185"/>
        <v>0</v>
      </c>
      <c r="K455">
        <f>IF(G455=0,ESTIMACIONES!$E$28,G455)</f>
        <v>50</v>
      </c>
      <c r="L455">
        <f t="shared" si="186"/>
        <v>0</v>
      </c>
      <c r="M455">
        <f t="shared" si="187"/>
        <v>0</v>
      </c>
      <c r="N455">
        <f t="shared" si="188"/>
        <v>0</v>
      </c>
      <c r="O455">
        <f>IF(I455=TEXTOS!$AQ$2,0,1)</f>
        <v>1</v>
      </c>
      <c r="P455" t="str">
        <f>TEXTOS!$D$15&amp;" "&amp;B455&amp;" "&amp;TEXTOS!$A$13&amp;" "&amp;F455</f>
        <v>Transport de refrigerants 0 desde 0</v>
      </c>
      <c r="Q455" t="str">
        <f>TEXTOS!$D$15</f>
        <v>Transport de refrigerants</v>
      </c>
      <c r="R455">
        <f t="shared" si="189"/>
        <v>0</v>
      </c>
      <c r="S455">
        <f>TEXTOS!$AL$13</f>
        <v>12</v>
      </c>
      <c r="T455">
        <f t="shared" si="190"/>
        <v>0</v>
      </c>
    </row>
    <row r="457" spans="1:20" x14ac:dyDescent="0.35">
      <c r="A457" s="15" t="str">
        <f>TEXTOS!$D$16</f>
        <v>Transport de residus perillosos</v>
      </c>
      <c r="B457" s="15"/>
      <c r="C457" s="15"/>
      <c r="D457" s="15"/>
      <c r="E457" s="15"/>
      <c r="F457" s="15"/>
      <c r="G457" s="15"/>
    </row>
    <row r="459" spans="1:20" x14ac:dyDescent="0.35">
      <c r="B459" t="s">
        <v>347</v>
      </c>
      <c r="C459" t="s">
        <v>292</v>
      </c>
      <c r="D459" t="s">
        <v>285</v>
      </c>
      <c r="E459" t="s">
        <v>287</v>
      </c>
      <c r="F459" t="s">
        <v>343</v>
      </c>
      <c r="G459" t="s">
        <v>344</v>
      </c>
      <c r="H459" t="s">
        <v>334</v>
      </c>
      <c r="I459" t="s">
        <v>335</v>
      </c>
      <c r="J459" t="s">
        <v>326</v>
      </c>
      <c r="K459" t="s">
        <v>339</v>
      </c>
      <c r="L459" t="s">
        <v>328</v>
      </c>
      <c r="M459" t="s">
        <v>331</v>
      </c>
      <c r="N459" t="s">
        <v>332</v>
      </c>
      <c r="O459" t="s">
        <v>451</v>
      </c>
      <c r="P459" s="18" t="str">
        <f>$C$1</f>
        <v>CONCEPTO</v>
      </c>
      <c r="Q459" s="18" t="str">
        <f>$D$1</f>
        <v>FE</v>
      </c>
      <c r="R459" s="18" t="str">
        <f>$E$1</f>
        <v>CANT</v>
      </c>
      <c r="S459" s="18" t="str">
        <f>$G$1</f>
        <v>CAT</v>
      </c>
      <c r="T459" s="18" t="str">
        <f>$H$1</f>
        <v>VISUALIZ</v>
      </c>
    </row>
    <row r="460" spans="1:20" x14ac:dyDescent="0.35">
      <c r="B460" t="str">
        <f>'1_GEN1'!E106</f>
        <v>Olis</v>
      </c>
      <c r="C460" t="str">
        <f>'2_TRAS'!E98</f>
        <v>Olis</v>
      </c>
      <c r="D460">
        <f>'2_TRAS'!H98</f>
        <v>0</v>
      </c>
      <c r="E460" t="str">
        <f>'2_TRAS'!I98</f>
        <v>kg</v>
      </c>
      <c r="F460">
        <f>'2_TRAS'!J98</f>
        <v>0</v>
      </c>
      <c r="G460">
        <f>'2_TRAS'!M98</f>
        <v>0</v>
      </c>
      <c r="H460">
        <f>'2_TRAS'!N98</f>
        <v>0</v>
      </c>
      <c r="I460" t="str">
        <f>IF(H460=0,TEXTOS!$AR$3,H460)</f>
        <v>Altre</v>
      </c>
      <c r="J460">
        <f>D460/1000</f>
        <v>0</v>
      </c>
      <c r="K460">
        <f>IF(G460=0,ESTIMACIONES!$E$29,G460)</f>
        <v>70</v>
      </c>
      <c r="L460">
        <f>K460*J460</f>
        <v>0</v>
      </c>
      <c r="M460">
        <f>IF(L460&gt;0,1,0)</f>
        <v>0</v>
      </c>
      <c r="N460">
        <f>IF(B460=0,0,1)</f>
        <v>1</v>
      </c>
      <c r="O460">
        <f>J352</f>
        <v>1</v>
      </c>
      <c r="P460" t="str">
        <f>TEXTOS!$D$16&amp;" "&amp;C460&amp;" "&amp;TEXTOS!$A$14&amp;" "&amp;F460</f>
        <v>Transport de residus perillosos Olis fins a 0</v>
      </c>
      <c r="Q460" t="str">
        <f>FE!$B$298</f>
        <v>Transport de residus perillosos</v>
      </c>
      <c r="R460">
        <f t="shared" ref="R460:R475" si="191">L460*T460</f>
        <v>0</v>
      </c>
      <c r="S460">
        <f>TEXTOS!$AL$12</f>
        <v>11</v>
      </c>
      <c r="T460">
        <f t="shared" ref="T460:T475" si="192">M460*N460*O460</f>
        <v>0</v>
      </c>
    </row>
    <row r="461" spans="1:20" x14ac:dyDescent="0.35">
      <c r="B461" t="str">
        <f>'1_GEN1'!E107</f>
        <v>Bateries</v>
      </c>
      <c r="C461" t="str">
        <f>'2_TRAS'!E99</f>
        <v>Bateries</v>
      </c>
      <c r="D461">
        <f>'2_TRAS'!H99</f>
        <v>0</v>
      </c>
      <c r="E461" t="str">
        <f>'2_TRAS'!I99</f>
        <v>kg</v>
      </c>
      <c r="F461">
        <f>'2_TRAS'!J99</f>
        <v>0</v>
      </c>
      <c r="G461">
        <f>'2_TRAS'!M99</f>
        <v>0</v>
      </c>
      <c r="H461">
        <f>'2_TRAS'!N99</f>
        <v>0</v>
      </c>
      <c r="I461" t="str">
        <f>IF(H461=0,TEXTOS!$AR$3,H461)</f>
        <v>Altre</v>
      </c>
      <c r="J461">
        <f t="shared" ref="J461:J475" si="193">D461/1000</f>
        <v>0</v>
      </c>
      <c r="K461">
        <f>IF(G461=0,ESTIMACIONES!$E$29,G461)</f>
        <v>70</v>
      </c>
      <c r="L461">
        <f t="shared" ref="L461:L475" si="194">K461*J461</f>
        <v>0</v>
      </c>
      <c r="M461">
        <f t="shared" ref="M461:M475" si="195">IF(L461&gt;0,1,0)</f>
        <v>0</v>
      </c>
      <c r="N461">
        <f t="shared" ref="N461:N475" si="196">IF(B461=0,0,1)</f>
        <v>1</v>
      </c>
      <c r="O461">
        <f t="shared" ref="O461:O475" si="197">J353</f>
        <v>1</v>
      </c>
      <c r="P461" t="str">
        <f>TEXTOS!$D$16&amp;" "&amp;C461&amp;" "&amp;TEXTOS!$A$14&amp;" "&amp;F461</f>
        <v>Transport de residus perillosos Bateries fins a 0</v>
      </c>
      <c r="Q461" t="str">
        <f>FE!$B$298</f>
        <v>Transport de residus perillosos</v>
      </c>
      <c r="R461">
        <f t="shared" si="191"/>
        <v>0</v>
      </c>
      <c r="S461">
        <f>TEXTOS!$AL$12</f>
        <v>11</v>
      </c>
      <c r="T461">
        <f t="shared" si="192"/>
        <v>0</v>
      </c>
    </row>
    <row r="462" spans="1:20" x14ac:dyDescent="0.35">
      <c r="B462" t="str">
        <f>'1_GEN1'!E108</f>
        <v>Líquids refrigerants i anticongelants</v>
      </c>
      <c r="C462" t="str">
        <f>'2_TRAS'!E100</f>
        <v>Líquids refrigerants i anticongelants</v>
      </c>
      <c r="D462">
        <f>'2_TRAS'!H100</f>
        <v>0</v>
      </c>
      <c r="E462" t="str">
        <f>'2_TRAS'!I100</f>
        <v>kg</v>
      </c>
      <c r="F462">
        <f>'2_TRAS'!J100</f>
        <v>0</v>
      </c>
      <c r="G462">
        <f>'2_TRAS'!M100</f>
        <v>0</v>
      </c>
      <c r="H462">
        <f>'2_TRAS'!N100</f>
        <v>0</v>
      </c>
      <c r="I462" t="str">
        <f>IF(H462=0,TEXTOS!$AR$3,H462)</f>
        <v>Altre</v>
      </c>
      <c r="J462">
        <f t="shared" si="193"/>
        <v>0</v>
      </c>
      <c r="K462">
        <f>IF(G462=0,ESTIMACIONES!$E$29,G462)</f>
        <v>70</v>
      </c>
      <c r="L462">
        <f t="shared" si="194"/>
        <v>0</v>
      </c>
      <c r="M462">
        <f t="shared" si="195"/>
        <v>0</v>
      </c>
      <c r="N462">
        <f t="shared" si="196"/>
        <v>1</v>
      </c>
      <c r="O462">
        <f t="shared" si="197"/>
        <v>1</v>
      </c>
      <c r="P462" t="str">
        <f>TEXTOS!$D$16&amp;" "&amp;C462&amp;" "&amp;TEXTOS!$A$14&amp;" "&amp;F462</f>
        <v>Transport de residus perillosos Líquids refrigerants i anticongelants fins a 0</v>
      </c>
      <c r="Q462" t="str">
        <f>FE!$B$298</f>
        <v>Transport de residus perillosos</v>
      </c>
      <c r="R462">
        <f t="shared" si="191"/>
        <v>0</v>
      </c>
      <c r="S462">
        <f>TEXTOS!$AL$12</f>
        <v>11</v>
      </c>
      <c r="T462">
        <f t="shared" si="192"/>
        <v>0</v>
      </c>
    </row>
    <row r="463" spans="1:20" x14ac:dyDescent="0.35">
      <c r="B463" s="20" t="str">
        <f>'1_GEN1'!E109</f>
        <v>Fluïds Aire Condicionat</v>
      </c>
      <c r="C463" t="str">
        <f>'2_TRAS'!E101</f>
        <v>Fluïds Aire Condicionat</v>
      </c>
      <c r="D463">
        <f>'2_TRAS'!H101</f>
        <v>0</v>
      </c>
      <c r="E463" t="str">
        <f>'2_TRAS'!I101</f>
        <v>kg</v>
      </c>
      <c r="F463">
        <f>'2_TRAS'!J101</f>
        <v>0</v>
      </c>
      <c r="G463">
        <f>'2_TRAS'!M101</f>
        <v>0</v>
      </c>
      <c r="H463">
        <f>'2_TRAS'!N101</f>
        <v>0</v>
      </c>
      <c r="I463" t="str">
        <f>IF(H463=0,TEXTOS!$AR$3,H463)</f>
        <v>Altre</v>
      </c>
      <c r="J463">
        <f t="shared" si="193"/>
        <v>0</v>
      </c>
      <c r="K463">
        <f>IF(G463=0,ESTIMACIONES!$E$29,G463)</f>
        <v>70</v>
      </c>
      <c r="L463">
        <f t="shared" si="194"/>
        <v>0</v>
      </c>
      <c r="M463">
        <f t="shared" si="195"/>
        <v>0</v>
      </c>
      <c r="N463">
        <f t="shared" si="196"/>
        <v>1</v>
      </c>
      <c r="O463">
        <f t="shared" si="197"/>
        <v>0</v>
      </c>
      <c r="P463" t="str">
        <f>TEXTOS!$D$16&amp;" "&amp;C463&amp;" "&amp;TEXTOS!$A$14&amp;" "&amp;F463</f>
        <v>Transport de residus perillosos Fluïds Aire Condicionat fins a 0</v>
      </c>
      <c r="Q463" t="str">
        <f>FE!$B$298</f>
        <v>Transport de residus perillosos</v>
      </c>
      <c r="R463">
        <f t="shared" si="191"/>
        <v>0</v>
      </c>
      <c r="S463">
        <f>TEXTOS!$AL$12</f>
        <v>11</v>
      </c>
      <c r="T463">
        <f t="shared" si="192"/>
        <v>0</v>
      </c>
    </row>
    <row r="464" spans="1:20" x14ac:dyDescent="0.35">
      <c r="B464" s="20" t="str">
        <f>'1_GEN1'!E110</f>
        <v>Combustibles (reutilitzados en el propi CAT)</v>
      </c>
      <c r="C464" t="str">
        <f>'2_TRAS'!E102</f>
        <v>Combustibles (reutilitzados en el propi CAT)</v>
      </c>
      <c r="D464">
        <f>'2_TRAS'!H102</f>
        <v>0</v>
      </c>
      <c r="E464" t="str">
        <f>'2_TRAS'!I102</f>
        <v>kg</v>
      </c>
      <c r="F464">
        <f>'2_TRAS'!J102</f>
        <v>0</v>
      </c>
      <c r="G464">
        <f>'2_TRAS'!M102</f>
        <v>0</v>
      </c>
      <c r="H464">
        <f>'2_TRAS'!N102</f>
        <v>0</v>
      </c>
      <c r="I464" t="str">
        <f>IF(H464=0,TEXTOS!$AR$3,H464)</f>
        <v>Altre</v>
      </c>
      <c r="J464">
        <f t="shared" si="193"/>
        <v>0</v>
      </c>
      <c r="K464">
        <f>IF(G464=0,ESTIMACIONES!$E$29,G464)</f>
        <v>70</v>
      </c>
      <c r="L464">
        <f t="shared" si="194"/>
        <v>0</v>
      </c>
      <c r="M464">
        <f t="shared" si="195"/>
        <v>0</v>
      </c>
      <c r="N464">
        <f t="shared" si="196"/>
        <v>1</v>
      </c>
      <c r="O464">
        <f t="shared" si="197"/>
        <v>0</v>
      </c>
      <c r="P464" t="str">
        <f>TEXTOS!$D$16&amp;" "&amp;C464&amp;" "&amp;TEXTOS!$A$14&amp;" "&amp;F464</f>
        <v>Transport de residus perillosos Combustibles (reutilitzados en el propi CAT) fins a 0</v>
      </c>
      <c r="Q464" t="str">
        <f>FE!$B$298</f>
        <v>Transport de residus perillosos</v>
      </c>
      <c r="R464">
        <f t="shared" si="191"/>
        <v>0</v>
      </c>
      <c r="S464">
        <f>TEXTOS!$AL$12</f>
        <v>11</v>
      </c>
      <c r="T464">
        <f t="shared" si="192"/>
        <v>0</v>
      </c>
    </row>
    <row r="465" spans="1:20" x14ac:dyDescent="0.35">
      <c r="B465" s="20" t="str">
        <f>'1_GEN1'!E111</f>
        <v>Airbags</v>
      </c>
      <c r="C465" t="str">
        <f>'2_TRAS'!E103</f>
        <v>Airbags</v>
      </c>
      <c r="D465">
        <f>'2_TRAS'!H103</f>
        <v>0</v>
      </c>
      <c r="E465" t="str">
        <f>'2_TRAS'!I103</f>
        <v>kg</v>
      </c>
      <c r="F465">
        <f>'2_TRAS'!J103</f>
        <v>0</v>
      </c>
      <c r="G465">
        <f>'2_TRAS'!M103</f>
        <v>0</v>
      </c>
      <c r="H465">
        <f>'2_TRAS'!N103</f>
        <v>0</v>
      </c>
      <c r="I465" t="str">
        <f>IF(H465=0,TEXTOS!$AR$3,H465)</f>
        <v>Altre</v>
      </c>
      <c r="J465">
        <f t="shared" si="193"/>
        <v>0</v>
      </c>
      <c r="K465">
        <f>IF(G465=0,ESTIMACIONES!$E$29,G465)</f>
        <v>70</v>
      </c>
      <c r="L465">
        <f t="shared" si="194"/>
        <v>0</v>
      </c>
      <c r="M465">
        <f t="shared" si="195"/>
        <v>0</v>
      </c>
      <c r="N465">
        <f t="shared" si="196"/>
        <v>1</v>
      </c>
      <c r="O465">
        <f t="shared" si="197"/>
        <v>1</v>
      </c>
      <c r="P465" t="str">
        <f>TEXTOS!$D$16&amp;" "&amp;C465&amp;" "&amp;TEXTOS!$A$14&amp;" "&amp;F465</f>
        <v>Transport de residus perillosos Airbags fins a 0</v>
      </c>
      <c r="Q465" t="str">
        <f>FE!$B$298</f>
        <v>Transport de residus perillosos</v>
      </c>
      <c r="R465">
        <f t="shared" si="191"/>
        <v>0</v>
      </c>
      <c r="S465">
        <f>TEXTOS!$AL$12</f>
        <v>11</v>
      </c>
      <c r="T465">
        <f t="shared" si="192"/>
        <v>0</v>
      </c>
    </row>
    <row r="466" spans="1:20" x14ac:dyDescent="0.35">
      <c r="B466" s="20" t="str">
        <f>'1_GEN1'!E112</f>
        <v>Filtres de combustibles</v>
      </c>
      <c r="C466" t="str">
        <f>'2_TRAS'!E104</f>
        <v>Filtres de combustibles</v>
      </c>
      <c r="D466">
        <f>'2_TRAS'!H104</f>
        <v>0</v>
      </c>
      <c r="E466" t="str">
        <f>'2_TRAS'!I104</f>
        <v>kg</v>
      </c>
      <c r="F466">
        <f>'2_TRAS'!J104</f>
        <v>0</v>
      </c>
      <c r="G466">
        <f>'2_TRAS'!M104</f>
        <v>0</v>
      </c>
      <c r="H466">
        <f>'2_TRAS'!N104</f>
        <v>0</v>
      </c>
      <c r="I466" t="str">
        <f>IF(H466=0,TEXTOS!$AR$3,H466)</f>
        <v>Altre</v>
      </c>
      <c r="J466">
        <f t="shared" si="193"/>
        <v>0</v>
      </c>
      <c r="K466">
        <f>IF(G466=0,ESTIMACIONES!$E$29,G466)</f>
        <v>70</v>
      </c>
      <c r="L466">
        <f t="shared" si="194"/>
        <v>0</v>
      </c>
      <c r="M466">
        <f t="shared" si="195"/>
        <v>0</v>
      </c>
      <c r="N466">
        <f t="shared" si="196"/>
        <v>1</v>
      </c>
      <c r="O466">
        <f t="shared" si="197"/>
        <v>1</v>
      </c>
      <c r="P466" t="str">
        <f>TEXTOS!$D$16&amp;" "&amp;C466&amp;" "&amp;TEXTOS!$A$14&amp;" "&amp;F466</f>
        <v>Transport de residus perillosos Filtres de combustibles fins a 0</v>
      </c>
      <c r="Q466" t="str">
        <f>FE!$B$298</f>
        <v>Transport de residus perillosos</v>
      </c>
      <c r="R466">
        <f t="shared" si="191"/>
        <v>0</v>
      </c>
      <c r="S466">
        <f>TEXTOS!$AL$12</f>
        <v>11</v>
      </c>
      <c r="T466">
        <f t="shared" si="192"/>
        <v>0</v>
      </c>
    </row>
    <row r="467" spans="1:20" x14ac:dyDescent="0.35">
      <c r="B467" t="str">
        <f>'1_GEN1'!E113</f>
        <v>Filtres d'oli</v>
      </c>
      <c r="C467" t="str">
        <f>'2_TRAS'!E105</f>
        <v>Filtres d'oli</v>
      </c>
      <c r="D467">
        <f>'2_TRAS'!H105</f>
        <v>0</v>
      </c>
      <c r="E467" t="str">
        <f>'2_TRAS'!I105</f>
        <v>kg</v>
      </c>
      <c r="F467">
        <f>'2_TRAS'!J105</f>
        <v>0</v>
      </c>
      <c r="G467">
        <f>'2_TRAS'!M105</f>
        <v>0</v>
      </c>
      <c r="H467">
        <f>'2_TRAS'!N105</f>
        <v>0</v>
      </c>
      <c r="I467" t="str">
        <f>IF(H467=0,TEXTOS!$AR$3,H467)</f>
        <v>Altre</v>
      </c>
      <c r="J467">
        <f t="shared" si="193"/>
        <v>0</v>
      </c>
      <c r="K467">
        <f>IF(G467=0,ESTIMACIONES!$E$29,G467)</f>
        <v>70</v>
      </c>
      <c r="L467">
        <f t="shared" si="194"/>
        <v>0</v>
      </c>
      <c r="M467">
        <f t="shared" si="195"/>
        <v>0</v>
      </c>
      <c r="N467">
        <f t="shared" si="196"/>
        <v>1</v>
      </c>
      <c r="O467">
        <f t="shared" si="197"/>
        <v>1</v>
      </c>
      <c r="P467" t="str">
        <f>TEXTOS!$D$16&amp;" "&amp;C467&amp;" "&amp;TEXTOS!$A$14&amp;" "&amp;F467</f>
        <v>Transport de residus perillosos Filtres d'oli fins a 0</v>
      </c>
      <c r="Q467" t="str">
        <f>FE!$B$298</f>
        <v>Transport de residus perillosos</v>
      </c>
      <c r="R467">
        <f t="shared" si="191"/>
        <v>0</v>
      </c>
      <c r="S467">
        <f>TEXTOS!$AL$12</f>
        <v>11</v>
      </c>
      <c r="T467">
        <f t="shared" si="192"/>
        <v>0</v>
      </c>
    </row>
    <row r="468" spans="1:20" x14ac:dyDescent="0.35">
      <c r="B468" t="str">
        <f>'1_GEN1'!E114</f>
        <v>Líquid de frens</v>
      </c>
      <c r="C468" t="str">
        <f>'2_TRAS'!E106</f>
        <v>Líquid de frens</v>
      </c>
      <c r="D468">
        <f>'2_TRAS'!H106</f>
        <v>0</v>
      </c>
      <c r="E468" t="str">
        <f>'2_TRAS'!I106</f>
        <v>kg</v>
      </c>
      <c r="F468">
        <f>'2_TRAS'!J106</f>
        <v>0</v>
      </c>
      <c r="G468">
        <f>'2_TRAS'!M106</f>
        <v>0</v>
      </c>
      <c r="H468">
        <f>'2_TRAS'!N106</f>
        <v>0</v>
      </c>
      <c r="I468" t="str">
        <f>IF(H468=0,TEXTOS!$AR$3,H468)</f>
        <v>Altre</v>
      </c>
      <c r="J468">
        <f t="shared" si="193"/>
        <v>0</v>
      </c>
      <c r="K468">
        <f>IF(G468=0,ESTIMACIONES!$E$29,G468)</f>
        <v>70</v>
      </c>
      <c r="L468">
        <f t="shared" si="194"/>
        <v>0</v>
      </c>
      <c r="M468">
        <f t="shared" si="195"/>
        <v>0</v>
      </c>
      <c r="N468">
        <f t="shared" si="196"/>
        <v>1</v>
      </c>
      <c r="O468">
        <f t="shared" si="197"/>
        <v>1</v>
      </c>
      <c r="P468" t="str">
        <f>TEXTOS!$D$16&amp;" "&amp;C468&amp;" "&amp;TEXTOS!$A$14&amp;" "&amp;F468</f>
        <v>Transport de residus perillosos Líquid de frens fins a 0</v>
      </c>
      <c r="Q468" t="str">
        <f>FE!$B$298</f>
        <v>Transport de residus perillosos</v>
      </c>
      <c r="R468">
        <f t="shared" si="191"/>
        <v>0</v>
      </c>
      <c r="S468">
        <f>TEXTOS!$AL$12</f>
        <v>11</v>
      </c>
      <c r="T468">
        <f t="shared" si="192"/>
        <v>0</v>
      </c>
    </row>
    <row r="469" spans="1:20" x14ac:dyDescent="0.35">
      <c r="B469" t="str">
        <f>'1_GEN1'!E115</f>
        <v>Dissolvents</v>
      </c>
      <c r="C469" t="str">
        <f>'2_TRAS'!E107</f>
        <v>Dissolvents</v>
      </c>
      <c r="D469">
        <f>'2_TRAS'!H107</f>
        <v>0</v>
      </c>
      <c r="E469" t="str">
        <f>'2_TRAS'!I107</f>
        <v>kg</v>
      </c>
      <c r="F469">
        <f>'2_TRAS'!J107</f>
        <v>0</v>
      </c>
      <c r="G469">
        <f>'2_TRAS'!M107</f>
        <v>0</v>
      </c>
      <c r="H469">
        <f>'2_TRAS'!N107</f>
        <v>0</v>
      </c>
      <c r="I469" t="str">
        <f>IF(H469=0,TEXTOS!$AR$3,H469)</f>
        <v>Altre</v>
      </c>
      <c r="J469">
        <f t="shared" si="193"/>
        <v>0</v>
      </c>
      <c r="K469">
        <f>IF(G469=0,ESTIMACIONES!$E$29,G469)</f>
        <v>70</v>
      </c>
      <c r="L469">
        <f t="shared" si="194"/>
        <v>0</v>
      </c>
      <c r="M469">
        <f t="shared" si="195"/>
        <v>0</v>
      </c>
      <c r="N469">
        <f t="shared" si="196"/>
        <v>1</v>
      </c>
      <c r="O469">
        <f t="shared" si="197"/>
        <v>1</v>
      </c>
      <c r="P469" t="str">
        <f>TEXTOS!$D$16&amp;" "&amp;C469&amp;" "&amp;TEXTOS!$A$14&amp;" "&amp;F469</f>
        <v>Transport de residus perillosos Dissolvents fins a 0</v>
      </c>
      <c r="Q469" t="str">
        <f>FE!$B$298</f>
        <v>Transport de residus perillosos</v>
      </c>
      <c r="R469">
        <f t="shared" si="191"/>
        <v>0</v>
      </c>
      <c r="S469">
        <f>TEXTOS!$AL$12</f>
        <v>11</v>
      </c>
      <c r="T469">
        <f t="shared" si="192"/>
        <v>0</v>
      </c>
    </row>
    <row r="470" spans="1:20" x14ac:dyDescent="0.35">
      <c r="B470" t="str">
        <f>'1_GEN1'!E116</f>
        <v>Absorbents</v>
      </c>
      <c r="C470" t="str">
        <f>'2_TRAS'!E108</f>
        <v>Absorbents</v>
      </c>
      <c r="D470">
        <f>'2_TRAS'!H108</f>
        <v>0</v>
      </c>
      <c r="E470" t="str">
        <f>'2_TRAS'!I108</f>
        <v>kg</v>
      </c>
      <c r="F470">
        <f>'2_TRAS'!J108</f>
        <v>0</v>
      </c>
      <c r="G470">
        <f>'2_TRAS'!M108</f>
        <v>0</v>
      </c>
      <c r="H470">
        <f>'2_TRAS'!N108</f>
        <v>0</v>
      </c>
      <c r="I470" t="str">
        <f>IF(H470=0,TEXTOS!$AR$3,H470)</f>
        <v>Altre</v>
      </c>
      <c r="J470">
        <f t="shared" si="193"/>
        <v>0</v>
      </c>
      <c r="K470">
        <f>IF(G470=0,ESTIMACIONES!$E$29,G470)</f>
        <v>70</v>
      </c>
      <c r="L470">
        <f t="shared" si="194"/>
        <v>0</v>
      </c>
      <c r="M470">
        <f t="shared" si="195"/>
        <v>0</v>
      </c>
      <c r="N470">
        <f t="shared" si="196"/>
        <v>1</v>
      </c>
      <c r="O470">
        <f t="shared" si="197"/>
        <v>1</v>
      </c>
      <c r="P470" t="str">
        <f>TEXTOS!$D$16&amp;" "&amp;C470&amp;" "&amp;TEXTOS!$A$14&amp;" "&amp;F470</f>
        <v>Transport de residus perillosos Absorbents fins a 0</v>
      </c>
      <c r="Q470" t="str">
        <f>FE!$B$298</f>
        <v>Transport de residus perillosos</v>
      </c>
      <c r="R470">
        <f t="shared" si="191"/>
        <v>0</v>
      </c>
      <c r="S470">
        <f>TEXTOS!$AL$12</f>
        <v>11</v>
      </c>
      <c r="T470">
        <f t="shared" si="192"/>
        <v>0</v>
      </c>
    </row>
    <row r="471" spans="1:20" x14ac:dyDescent="0.35">
      <c r="B471" t="str">
        <f>'1_GEN1'!E117</f>
        <v xml:space="preserve">Llots de decantació del separador d'hidrocarburs </v>
      </c>
      <c r="C471" t="str">
        <f>'2_TRAS'!E109</f>
        <v xml:space="preserve">Llots de decantació del separador d'hidrocarburs </v>
      </c>
      <c r="D471">
        <f>'2_TRAS'!H109</f>
        <v>0</v>
      </c>
      <c r="E471" t="str">
        <f>'2_TRAS'!I109</f>
        <v>kg</v>
      </c>
      <c r="F471">
        <f>'2_TRAS'!J109</f>
        <v>0</v>
      </c>
      <c r="G471">
        <f>'2_TRAS'!M109</f>
        <v>0</v>
      </c>
      <c r="H471">
        <f>'2_TRAS'!N109</f>
        <v>0</v>
      </c>
      <c r="I471" t="str">
        <f>IF(H471=0,TEXTOS!$AR$3,H471)</f>
        <v>Altre</v>
      </c>
      <c r="J471">
        <f t="shared" ref="J471" si="198">D471/1000</f>
        <v>0</v>
      </c>
      <c r="K471">
        <f>IF(G471=0,ESTIMACIONES!$E$29,G471)</f>
        <v>70</v>
      </c>
      <c r="L471">
        <f t="shared" ref="L471" si="199">K471*J471</f>
        <v>0</v>
      </c>
      <c r="M471">
        <f t="shared" ref="M471" si="200">IF(L471&gt;0,1,0)</f>
        <v>0</v>
      </c>
      <c r="N471">
        <f t="shared" ref="N471" si="201">IF(B471=0,0,1)</f>
        <v>1</v>
      </c>
      <c r="O471">
        <f t="shared" si="197"/>
        <v>1</v>
      </c>
      <c r="P471" t="str">
        <f>TEXTOS!$D$16&amp;" "&amp;C471&amp;" "&amp;TEXTOS!$A$14&amp;" "&amp;F471</f>
        <v>Transport de residus perillosos Llots de decantació del separador d'hidrocarburs  fins a 0</v>
      </c>
      <c r="Q471" t="str">
        <f>FE!$B$298</f>
        <v>Transport de residus perillosos</v>
      </c>
      <c r="R471">
        <f t="shared" si="191"/>
        <v>0</v>
      </c>
      <c r="S471">
        <f>TEXTOS!$AL$12</f>
        <v>11</v>
      </c>
      <c r="T471">
        <f t="shared" si="192"/>
        <v>0</v>
      </c>
    </row>
    <row r="472" spans="1:20" x14ac:dyDescent="0.35">
      <c r="B472" t="str">
        <f>'1_GEN1'!E122</f>
        <v>RP1</v>
      </c>
      <c r="C472" t="str">
        <f>'2_TRAS'!E110</f>
        <v>RP RP1</v>
      </c>
      <c r="D472">
        <f>'2_TRAS'!H110</f>
        <v>0</v>
      </c>
      <c r="E472" t="str">
        <f>'2_TRAS'!I110</f>
        <v>kg</v>
      </c>
      <c r="F472">
        <f>'2_TRAS'!J110</f>
        <v>0</v>
      </c>
      <c r="G472">
        <f>'2_TRAS'!M110</f>
        <v>0</v>
      </c>
      <c r="H472">
        <f>'2_TRAS'!N110</f>
        <v>0</v>
      </c>
      <c r="I472" t="str">
        <f>IF(H472=0,TEXTOS!$AR$3,H472)</f>
        <v>Altre</v>
      </c>
      <c r="J472">
        <f t="shared" si="193"/>
        <v>0</v>
      </c>
      <c r="K472">
        <f>IF(G472=0,ESTIMACIONES!$E$29,G472)</f>
        <v>70</v>
      </c>
      <c r="L472">
        <f t="shared" si="194"/>
        <v>0</v>
      </c>
      <c r="M472">
        <f t="shared" si="195"/>
        <v>0</v>
      </c>
      <c r="N472">
        <f t="shared" si="196"/>
        <v>1</v>
      </c>
      <c r="O472">
        <f t="shared" si="197"/>
        <v>1</v>
      </c>
      <c r="P472" t="str">
        <f>TEXTOS!$D$16&amp;" "&amp;C472&amp;" "&amp;TEXTOS!$A$14&amp;" "&amp;F472</f>
        <v>Transport de residus perillosos RP RP1 fins a 0</v>
      </c>
      <c r="Q472" t="str">
        <f>FE!$B$298</f>
        <v>Transport de residus perillosos</v>
      </c>
      <c r="R472">
        <f t="shared" si="191"/>
        <v>0</v>
      </c>
      <c r="S472">
        <f>TEXTOS!$AL$12</f>
        <v>11</v>
      </c>
      <c r="T472">
        <f t="shared" si="192"/>
        <v>0</v>
      </c>
    </row>
    <row r="473" spans="1:20" x14ac:dyDescent="0.35">
      <c r="B473">
        <f>'1_GEN1'!E123</f>
        <v>0</v>
      </c>
      <c r="C473" t="str">
        <f>'2_TRAS'!E111</f>
        <v xml:space="preserve">RP </v>
      </c>
      <c r="D473">
        <f>'2_TRAS'!H111</f>
        <v>0</v>
      </c>
      <c r="E473" t="str">
        <f>'2_TRAS'!I111</f>
        <v>kg</v>
      </c>
      <c r="F473">
        <f>'2_TRAS'!J111</f>
        <v>0</v>
      </c>
      <c r="G473">
        <f>'2_TRAS'!M111</f>
        <v>0</v>
      </c>
      <c r="H473">
        <f>'2_TRAS'!N111</f>
        <v>0</v>
      </c>
      <c r="I473" t="str">
        <f>IF(H473=0,TEXTOS!$AR$3,H473)</f>
        <v>Altre</v>
      </c>
      <c r="J473">
        <f t="shared" si="193"/>
        <v>0</v>
      </c>
      <c r="K473">
        <f>IF(G473=0,ESTIMACIONES!$E$29,G473)</f>
        <v>70</v>
      </c>
      <c r="L473">
        <f t="shared" si="194"/>
        <v>0</v>
      </c>
      <c r="M473">
        <f t="shared" si="195"/>
        <v>0</v>
      </c>
      <c r="N473">
        <f t="shared" si="196"/>
        <v>0</v>
      </c>
      <c r="O473">
        <f t="shared" si="197"/>
        <v>0</v>
      </c>
      <c r="P473" t="str">
        <f>TEXTOS!$D$16&amp;" "&amp;C473&amp;" "&amp;TEXTOS!$A$14&amp;" "&amp;F473</f>
        <v>Transport de residus perillosos RP  fins a 0</v>
      </c>
      <c r="Q473" t="str">
        <f>FE!$B$298</f>
        <v>Transport de residus perillosos</v>
      </c>
      <c r="R473">
        <f t="shared" si="191"/>
        <v>0</v>
      </c>
      <c r="S473">
        <f>TEXTOS!$AL$12</f>
        <v>11</v>
      </c>
      <c r="T473">
        <f t="shared" si="192"/>
        <v>0</v>
      </c>
    </row>
    <row r="474" spans="1:20" x14ac:dyDescent="0.35">
      <c r="B474" t="str">
        <f>'1_GEN1'!E124</f>
        <v>RP3</v>
      </c>
      <c r="C474" t="str">
        <f>'2_TRAS'!E112</f>
        <v>RP RP3</v>
      </c>
      <c r="D474">
        <f>'2_TRAS'!H112</f>
        <v>0</v>
      </c>
      <c r="E474" t="str">
        <f>'2_TRAS'!I112</f>
        <v>kg</v>
      </c>
      <c r="F474">
        <f>'2_TRAS'!J112</f>
        <v>0</v>
      </c>
      <c r="G474">
        <f>'2_TRAS'!M112</f>
        <v>0</v>
      </c>
      <c r="H474">
        <f>'2_TRAS'!N112</f>
        <v>0</v>
      </c>
      <c r="I474" t="str">
        <f>IF(H474=0,TEXTOS!$AR$3,H474)</f>
        <v>Altre</v>
      </c>
      <c r="J474">
        <f t="shared" si="193"/>
        <v>0</v>
      </c>
      <c r="K474">
        <f>IF(G474=0,ESTIMACIONES!$E$29,G474)</f>
        <v>70</v>
      </c>
      <c r="L474">
        <f t="shared" si="194"/>
        <v>0</v>
      </c>
      <c r="M474">
        <f t="shared" si="195"/>
        <v>0</v>
      </c>
      <c r="N474">
        <f t="shared" si="196"/>
        <v>1</v>
      </c>
      <c r="O474">
        <f t="shared" si="197"/>
        <v>1</v>
      </c>
      <c r="P474" t="str">
        <f>TEXTOS!$D$16&amp;" "&amp;C474&amp;" "&amp;TEXTOS!$A$14&amp;" "&amp;F474</f>
        <v>Transport de residus perillosos RP RP3 fins a 0</v>
      </c>
      <c r="Q474" t="str">
        <f>FE!$B$298</f>
        <v>Transport de residus perillosos</v>
      </c>
      <c r="R474">
        <f t="shared" si="191"/>
        <v>0</v>
      </c>
      <c r="S474">
        <f>TEXTOS!$AL$12</f>
        <v>11</v>
      </c>
      <c r="T474">
        <f t="shared" si="192"/>
        <v>0</v>
      </c>
    </row>
    <row r="475" spans="1:20" x14ac:dyDescent="0.35">
      <c r="B475" t="str">
        <f>'1_GEN1'!E125</f>
        <v>RP4</v>
      </c>
      <c r="C475" t="str">
        <f>'2_TRAS'!E113</f>
        <v>RP RP4</v>
      </c>
      <c r="D475">
        <f>'2_TRAS'!H113</f>
        <v>0</v>
      </c>
      <c r="E475" t="str">
        <f>'2_TRAS'!I113</f>
        <v>kg</v>
      </c>
      <c r="F475">
        <f>'2_TRAS'!J113</f>
        <v>0</v>
      </c>
      <c r="G475">
        <f>'2_TRAS'!M113</f>
        <v>0</v>
      </c>
      <c r="H475">
        <f>'2_TRAS'!N113</f>
        <v>0</v>
      </c>
      <c r="I475" t="str">
        <f>IF(H475=0,TEXTOS!$AR$3,H475)</f>
        <v>Altre</v>
      </c>
      <c r="J475">
        <f t="shared" si="193"/>
        <v>0</v>
      </c>
      <c r="K475">
        <f>IF(G475=0,ESTIMACIONES!$E$29,G475)</f>
        <v>70</v>
      </c>
      <c r="L475">
        <f t="shared" si="194"/>
        <v>0</v>
      </c>
      <c r="M475">
        <f t="shared" si="195"/>
        <v>0</v>
      </c>
      <c r="N475">
        <f t="shared" si="196"/>
        <v>1</v>
      </c>
      <c r="O475">
        <f t="shared" si="197"/>
        <v>1</v>
      </c>
      <c r="P475" t="str">
        <f>TEXTOS!$D$16&amp;" "&amp;C475&amp;" "&amp;TEXTOS!$A$14&amp;" "&amp;F475</f>
        <v>Transport de residus perillosos RP RP4 fins a 0</v>
      </c>
      <c r="Q475" t="str">
        <f>FE!$B$298</f>
        <v>Transport de residus perillosos</v>
      </c>
      <c r="R475">
        <f t="shared" si="191"/>
        <v>0</v>
      </c>
      <c r="S475">
        <f>TEXTOS!$AL$12</f>
        <v>11</v>
      </c>
      <c r="T475">
        <f t="shared" si="192"/>
        <v>0</v>
      </c>
    </row>
    <row r="477" spans="1:20" x14ac:dyDescent="0.35">
      <c r="A477" s="15" t="str">
        <f>TEXTOS!$D$17</f>
        <v>Transport de residus no perillosos</v>
      </c>
      <c r="B477" s="15"/>
      <c r="C477" s="15"/>
      <c r="D477" s="15"/>
      <c r="E477" s="15"/>
      <c r="F477" s="15"/>
      <c r="G477" s="15"/>
    </row>
    <row r="479" spans="1:20" x14ac:dyDescent="0.35">
      <c r="B479" t="s">
        <v>347</v>
      </c>
      <c r="C479" t="s">
        <v>292</v>
      </c>
      <c r="D479" t="s">
        <v>285</v>
      </c>
      <c r="E479" t="s">
        <v>287</v>
      </c>
      <c r="F479" t="s">
        <v>343</v>
      </c>
      <c r="G479" t="s">
        <v>344</v>
      </c>
      <c r="H479" t="s">
        <v>334</v>
      </c>
      <c r="I479" t="s">
        <v>335</v>
      </c>
      <c r="J479" t="s">
        <v>326</v>
      </c>
      <c r="K479" t="s">
        <v>339</v>
      </c>
      <c r="L479" t="s">
        <v>328</v>
      </c>
      <c r="M479" t="s">
        <v>331</v>
      </c>
      <c r="N479" t="s">
        <v>332</v>
      </c>
      <c r="O479" t="s">
        <v>451</v>
      </c>
      <c r="P479" s="18" t="str">
        <f>$C$1</f>
        <v>CONCEPTO</v>
      </c>
      <c r="Q479" s="18" t="str">
        <f>$D$1</f>
        <v>FE</v>
      </c>
      <c r="R479" s="18" t="str">
        <f>$E$1</f>
        <v>CANT</v>
      </c>
      <c r="S479" s="18" t="str">
        <f>$G$1</f>
        <v>CAT</v>
      </c>
      <c r="T479" s="18" t="str">
        <f>$H$1</f>
        <v>VISUALIZ</v>
      </c>
    </row>
    <row r="480" spans="1:20" x14ac:dyDescent="0.35">
      <c r="B480" t="str">
        <f>'1_GEN1'!E131</f>
        <v>Catalitzadors</v>
      </c>
      <c r="C480" t="str">
        <f>'2_TRAS'!E122</f>
        <v>Catalitzadors</v>
      </c>
      <c r="D480">
        <f>'2_TRAS'!H122</f>
        <v>0</v>
      </c>
      <c r="E480" t="str">
        <f>'2_TRAS'!I122</f>
        <v>kg</v>
      </c>
      <c r="F480">
        <f>'2_TRAS'!J122</f>
        <v>0</v>
      </c>
      <c r="G480">
        <f>'2_TRAS'!M122</f>
        <v>0</v>
      </c>
      <c r="H480">
        <f>'2_TRAS'!N122</f>
        <v>0</v>
      </c>
      <c r="I480" t="str">
        <f>IF(H480=0,TEXTOS!$AR$3,H480)</f>
        <v>Altre</v>
      </c>
      <c r="J480">
        <f>D480/1000</f>
        <v>0</v>
      </c>
      <c r="K480">
        <f>IF(G480=0,ESTIMACIONES!$E$29,G480)</f>
        <v>70</v>
      </c>
      <c r="L480">
        <f>K480*J480</f>
        <v>0</v>
      </c>
      <c r="M480">
        <f>IF(L480&gt;0,1,0)</f>
        <v>0</v>
      </c>
      <c r="N480">
        <f>IF(B480=0,0,1)</f>
        <v>1</v>
      </c>
      <c r="O480">
        <f>J372</f>
        <v>1</v>
      </c>
      <c r="P480" t="str">
        <f>TEXTOS!$D$17&amp;" "&amp;C480&amp;" "&amp;TEXTOS!$A$14&amp;" "&amp;F480</f>
        <v>Transport de residus no perillosos Catalitzadors fins a 0</v>
      </c>
      <c r="Q480" t="str">
        <f>FE!$B$299</f>
        <v>Transport de residus no perillosos</v>
      </c>
      <c r="R480">
        <f t="shared" ref="R480:R491" si="202">L480*T480</f>
        <v>0</v>
      </c>
      <c r="S480">
        <f>TEXTOS!$AL$12</f>
        <v>11</v>
      </c>
      <c r="T480">
        <f>M480*N480*O480</f>
        <v>0</v>
      </c>
    </row>
    <row r="481" spans="1:20" x14ac:dyDescent="0.35">
      <c r="B481" t="str">
        <f>'1_GEN1'!E132</f>
        <v>Metalls fèrrics (ferralla)</v>
      </c>
      <c r="C481" t="str">
        <f>'2_TRAS'!E123</f>
        <v>Metalls fèrrics (ferralla)</v>
      </c>
      <c r="D481">
        <f>'2_TRAS'!H123</f>
        <v>0</v>
      </c>
      <c r="E481" t="str">
        <f>'2_TRAS'!I123</f>
        <v>kg</v>
      </c>
      <c r="F481">
        <f>'2_TRAS'!J123</f>
        <v>0</v>
      </c>
      <c r="G481">
        <f>'2_TRAS'!M123</f>
        <v>0</v>
      </c>
      <c r="H481">
        <f>'2_TRAS'!N123</f>
        <v>0</v>
      </c>
      <c r="I481" t="str">
        <f>IF(H481=0,TEXTOS!$AR$3,H481)</f>
        <v>Altre</v>
      </c>
      <c r="J481">
        <f t="shared" ref="J481:J491" si="203">D481/1000</f>
        <v>0</v>
      </c>
      <c r="K481">
        <f>IF(G481=0,ESTIMACIONES!$E$29,G481)</f>
        <v>70</v>
      </c>
      <c r="L481">
        <f t="shared" ref="L481:L491" si="204">K481*J481</f>
        <v>0</v>
      </c>
      <c r="M481">
        <f t="shared" ref="M481:M491" si="205">IF(L481&gt;0,1,0)</f>
        <v>0</v>
      </c>
      <c r="N481">
        <f t="shared" ref="N481:N491" si="206">IF(B481=0,0,1)</f>
        <v>1</v>
      </c>
      <c r="O481">
        <f t="shared" ref="O481:O491" si="207">J373</f>
        <v>1</v>
      </c>
      <c r="P481" t="str">
        <f>TEXTOS!$D$17&amp;" "&amp;C481&amp;" "&amp;TEXTOS!$A$14&amp;" "&amp;F481</f>
        <v>Transport de residus no perillosos Metalls fèrrics (ferralla) fins a 0</v>
      </c>
      <c r="Q481" t="str">
        <f>FE!$B$299</f>
        <v>Transport de residus no perillosos</v>
      </c>
      <c r="R481">
        <f t="shared" si="202"/>
        <v>0</v>
      </c>
      <c r="S481">
        <f>TEXTOS!$AL$12</f>
        <v>11</v>
      </c>
      <c r="T481">
        <f t="shared" ref="T481:T491" si="208">M481*N481*O481</f>
        <v>0</v>
      </c>
    </row>
    <row r="482" spans="1:20" x14ac:dyDescent="0.35">
      <c r="B482" t="str">
        <f>'1_GEN1'!E133</f>
        <v>Metalls no fèrrics</v>
      </c>
      <c r="C482" t="str">
        <f>'2_TRAS'!E124</f>
        <v>Metalls no fèrrics</v>
      </c>
      <c r="D482">
        <f>'2_TRAS'!H124</f>
        <v>0</v>
      </c>
      <c r="E482" t="str">
        <f>'2_TRAS'!I124</f>
        <v>kg</v>
      </c>
      <c r="F482">
        <f>'2_TRAS'!J124</f>
        <v>0</v>
      </c>
      <c r="G482">
        <f>'2_TRAS'!M124</f>
        <v>0</v>
      </c>
      <c r="H482">
        <f>'2_TRAS'!N124</f>
        <v>0</v>
      </c>
      <c r="I482" t="str">
        <f>IF(H482=0,TEXTOS!$AR$3,H482)</f>
        <v>Altre</v>
      </c>
      <c r="J482">
        <f t="shared" si="203"/>
        <v>0</v>
      </c>
      <c r="K482">
        <f>IF(G482=0,ESTIMACIONES!$E$29,G482)</f>
        <v>70</v>
      </c>
      <c r="L482">
        <f t="shared" si="204"/>
        <v>0</v>
      </c>
      <c r="M482">
        <f t="shared" si="205"/>
        <v>0</v>
      </c>
      <c r="N482">
        <f t="shared" si="206"/>
        <v>1</v>
      </c>
      <c r="O482">
        <f t="shared" si="207"/>
        <v>1</v>
      </c>
      <c r="P482" t="str">
        <f>TEXTOS!$D$17&amp;" "&amp;C482&amp;" "&amp;TEXTOS!$A$14&amp;" "&amp;F482</f>
        <v>Transport de residus no perillosos Metalls no fèrrics fins a 0</v>
      </c>
      <c r="Q482" t="str">
        <f>FE!$B$299</f>
        <v>Transport de residus no perillosos</v>
      </c>
      <c r="R482">
        <f t="shared" si="202"/>
        <v>0</v>
      </c>
      <c r="S482">
        <f>TEXTOS!$AL$12</f>
        <v>11</v>
      </c>
      <c r="T482">
        <f t="shared" si="208"/>
        <v>0</v>
      </c>
    </row>
    <row r="483" spans="1:20" x14ac:dyDescent="0.35">
      <c r="B483" t="str">
        <f>'1_GEN1'!E134</f>
        <v>Pneumàtics</v>
      </c>
      <c r="C483" t="str">
        <f>'2_TRAS'!E125</f>
        <v>Pneumàtics</v>
      </c>
      <c r="D483">
        <f>'2_TRAS'!H125</f>
        <v>0</v>
      </c>
      <c r="E483" t="str">
        <f>'2_TRAS'!I125</f>
        <v>kg</v>
      </c>
      <c r="F483">
        <f>'2_TRAS'!J125</f>
        <v>0</v>
      </c>
      <c r="G483">
        <f>'2_TRAS'!M125</f>
        <v>0</v>
      </c>
      <c r="H483">
        <f>'2_TRAS'!N125</f>
        <v>0</v>
      </c>
      <c r="I483" t="str">
        <f>IF(H483=0,TEXTOS!$AR$3,H483)</f>
        <v>Altre</v>
      </c>
      <c r="J483">
        <f t="shared" si="203"/>
        <v>0</v>
      </c>
      <c r="K483">
        <f>IF(G483=0,ESTIMACIONES!$E$29,G483)</f>
        <v>70</v>
      </c>
      <c r="L483">
        <f t="shared" si="204"/>
        <v>0</v>
      </c>
      <c r="M483">
        <f t="shared" si="205"/>
        <v>0</v>
      </c>
      <c r="N483">
        <f t="shared" si="206"/>
        <v>1</v>
      </c>
      <c r="O483">
        <f t="shared" si="207"/>
        <v>1</v>
      </c>
      <c r="P483" t="str">
        <f>TEXTOS!$D$17&amp;" "&amp;C483&amp;" "&amp;TEXTOS!$A$14&amp;" "&amp;F483</f>
        <v>Transport de residus no perillosos Pneumàtics fins a 0</v>
      </c>
      <c r="Q483" t="str">
        <f>FE!$B$299</f>
        <v>Transport de residus no perillosos</v>
      </c>
      <c r="R483">
        <f t="shared" si="202"/>
        <v>0</v>
      </c>
      <c r="S483">
        <f>TEXTOS!$AL$12</f>
        <v>11</v>
      </c>
      <c r="T483">
        <f t="shared" si="208"/>
        <v>0</v>
      </c>
    </row>
    <row r="484" spans="1:20" x14ac:dyDescent="0.35">
      <c r="B484" t="str">
        <f>'1_GEN1'!E135</f>
        <v>Plàstics</v>
      </c>
      <c r="C484" t="str">
        <f>'2_TRAS'!E126</f>
        <v>Plàstics</v>
      </c>
      <c r="D484">
        <f>'2_TRAS'!H126</f>
        <v>0</v>
      </c>
      <c r="E484" t="str">
        <f>'2_TRAS'!I126</f>
        <v>kg</v>
      </c>
      <c r="F484">
        <f>'2_TRAS'!J126</f>
        <v>0</v>
      </c>
      <c r="G484">
        <f>'2_TRAS'!M126</f>
        <v>0</v>
      </c>
      <c r="H484">
        <f>'2_TRAS'!N126</f>
        <v>0</v>
      </c>
      <c r="I484" t="str">
        <f>IF(H484=0,TEXTOS!$AR$3,H484)</f>
        <v>Altre</v>
      </c>
      <c r="J484">
        <f t="shared" si="203"/>
        <v>0</v>
      </c>
      <c r="K484">
        <f>IF(G484=0,ESTIMACIONES!$E$29,G484)</f>
        <v>70</v>
      </c>
      <c r="L484">
        <f t="shared" si="204"/>
        <v>0</v>
      </c>
      <c r="M484">
        <f t="shared" si="205"/>
        <v>0</v>
      </c>
      <c r="N484">
        <f t="shared" si="206"/>
        <v>1</v>
      </c>
      <c r="O484">
        <f t="shared" si="207"/>
        <v>1</v>
      </c>
      <c r="P484" t="str">
        <f>TEXTOS!$D$17&amp;" "&amp;C484&amp;" "&amp;TEXTOS!$A$14&amp;" "&amp;F484</f>
        <v>Transport de residus no perillosos Plàstics fins a 0</v>
      </c>
      <c r="Q484" t="str">
        <f>FE!$B$299</f>
        <v>Transport de residus no perillosos</v>
      </c>
      <c r="R484">
        <f t="shared" si="202"/>
        <v>0</v>
      </c>
      <c r="S484">
        <f>TEXTOS!$AL$12</f>
        <v>11</v>
      </c>
      <c r="T484">
        <f t="shared" si="208"/>
        <v>0</v>
      </c>
    </row>
    <row r="485" spans="1:20" x14ac:dyDescent="0.35">
      <c r="B485" t="str">
        <f>'1_GEN1'!E136</f>
        <v>Vidre</v>
      </c>
      <c r="C485" t="str">
        <f>'2_TRAS'!E127</f>
        <v>Vidre</v>
      </c>
      <c r="D485">
        <f>'2_TRAS'!H127</f>
        <v>0</v>
      </c>
      <c r="E485" t="str">
        <f>'2_TRAS'!I127</f>
        <v>kg</v>
      </c>
      <c r="F485">
        <f>'2_TRAS'!J127</f>
        <v>0</v>
      </c>
      <c r="G485">
        <f>'2_TRAS'!M127</f>
        <v>0</v>
      </c>
      <c r="H485">
        <f>'2_TRAS'!N127</f>
        <v>0</v>
      </c>
      <c r="I485" t="str">
        <f>IF(H485=0,TEXTOS!$AR$3,H485)</f>
        <v>Altre</v>
      </c>
      <c r="J485">
        <f t="shared" si="203"/>
        <v>0</v>
      </c>
      <c r="K485">
        <f>IF(G485=0,ESTIMACIONES!$E$29,G485)</f>
        <v>70</v>
      </c>
      <c r="L485">
        <f t="shared" si="204"/>
        <v>0</v>
      </c>
      <c r="M485">
        <f t="shared" si="205"/>
        <v>0</v>
      </c>
      <c r="N485">
        <f t="shared" si="206"/>
        <v>1</v>
      </c>
      <c r="O485">
        <f t="shared" si="207"/>
        <v>1</v>
      </c>
      <c r="P485" t="str">
        <f>TEXTOS!$D$17&amp;" "&amp;C485&amp;" "&amp;TEXTOS!$A$14&amp;" "&amp;F485</f>
        <v>Transport de residus no perillosos Vidre fins a 0</v>
      </c>
      <c r="Q485" t="str">
        <f>FE!$B$299</f>
        <v>Transport de residus no perillosos</v>
      </c>
      <c r="R485">
        <f t="shared" si="202"/>
        <v>0</v>
      </c>
      <c r="S485">
        <f>TEXTOS!$AL$12</f>
        <v>11</v>
      </c>
      <c r="T485">
        <f t="shared" si="208"/>
        <v>0</v>
      </c>
    </row>
    <row r="486" spans="1:20" x14ac:dyDescent="0.35">
      <c r="B486" t="str">
        <f>'1_GEN1'!E137</f>
        <v>Banals (Fusta, cautxús i textil)</v>
      </c>
      <c r="C486" t="str">
        <f>'2_TRAS'!E128</f>
        <v>Banals (Fusta, cautxús i textil)</v>
      </c>
      <c r="D486">
        <f>'2_TRAS'!H128</f>
        <v>0</v>
      </c>
      <c r="E486" t="str">
        <f>'2_TRAS'!I128</f>
        <v>kg</v>
      </c>
      <c r="F486">
        <f>'2_TRAS'!J128</f>
        <v>0</v>
      </c>
      <c r="G486">
        <f>'2_TRAS'!M128</f>
        <v>0</v>
      </c>
      <c r="H486">
        <f>'2_TRAS'!N128</f>
        <v>0</v>
      </c>
      <c r="I486" t="str">
        <f>IF(H486=0,TEXTOS!$AR$3,H486)</f>
        <v>Altre</v>
      </c>
      <c r="J486">
        <f t="shared" si="203"/>
        <v>0</v>
      </c>
      <c r="K486">
        <f>IF(G486=0,ESTIMACIONES!$E$29,G486)</f>
        <v>70</v>
      </c>
      <c r="L486">
        <f t="shared" si="204"/>
        <v>0</v>
      </c>
      <c r="M486">
        <f t="shared" si="205"/>
        <v>0</v>
      </c>
      <c r="N486">
        <f t="shared" si="206"/>
        <v>1</v>
      </c>
      <c r="O486">
        <f t="shared" si="207"/>
        <v>1</v>
      </c>
      <c r="P486" t="str">
        <f>TEXTOS!$D$17&amp;" "&amp;C486&amp;" "&amp;TEXTOS!$A$14&amp;" "&amp;F486</f>
        <v>Transport de residus no perillosos Banals (Fusta, cautxús i textil) fins a 0</v>
      </c>
      <c r="Q486" t="str">
        <f>FE!$B$299</f>
        <v>Transport de residus no perillosos</v>
      </c>
      <c r="R486">
        <f t="shared" si="202"/>
        <v>0</v>
      </c>
      <c r="S486">
        <f>TEXTOS!$AL$12</f>
        <v>11</v>
      </c>
      <c r="T486">
        <f t="shared" si="208"/>
        <v>0</v>
      </c>
    </row>
    <row r="487" spans="1:20" x14ac:dyDescent="0.35">
      <c r="B487" t="str">
        <f>'1_GEN1'!E138</f>
        <v>Residus d'oficina (paper, etc.)</v>
      </c>
      <c r="C487" t="str">
        <f>'2_TRAS'!E129</f>
        <v>Residus d'oficina (paper, etc.)</v>
      </c>
      <c r="D487">
        <f>'2_TRAS'!H129</f>
        <v>0</v>
      </c>
      <c r="E487" t="str">
        <f>'2_TRAS'!I129</f>
        <v>kg</v>
      </c>
      <c r="F487">
        <f>'2_TRAS'!J129</f>
        <v>0</v>
      </c>
      <c r="G487">
        <f>'2_TRAS'!M129</f>
        <v>0</v>
      </c>
      <c r="H487">
        <f>'2_TRAS'!N129</f>
        <v>0</v>
      </c>
      <c r="I487" t="str">
        <f>IF(H487=0,TEXTOS!$AR$3,H487)</f>
        <v>Altre</v>
      </c>
      <c r="J487">
        <f t="shared" ref="J487" si="209">D487/1000</f>
        <v>0</v>
      </c>
      <c r="K487">
        <f>IF(G487=0,ESTIMACIONES!$E$29,G487)</f>
        <v>70</v>
      </c>
      <c r="L487">
        <f t="shared" ref="L487" si="210">K487*J487</f>
        <v>0</v>
      </c>
      <c r="M487">
        <f t="shared" si="205"/>
        <v>0</v>
      </c>
      <c r="N487">
        <f t="shared" ref="N487" si="211">IF(B487=0,0,1)</f>
        <v>1</v>
      </c>
      <c r="O487">
        <f t="shared" si="207"/>
        <v>1</v>
      </c>
      <c r="P487" t="str">
        <f>TEXTOS!$D$17&amp;" "&amp;C487&amp;" "&amp;TEXTOS!$A$14&amp;" "&amp;F487</f>
        <v>Transport de residus no perillosos Residus d'oficina (paper, etc.) fins a 0</v>
      </c>
      <c r="Q487" t="str">
        <f>FE!$B$299</f>
        <v>Transport de residus no perillosos</v>
      </c>
      <c r="R487">
        <f t="shared" si="202"/>
        <v>0</v>
      </c>
      <c r="S487">
        <f>TEXTOS!$AL$12</f>
        <v>11</v>
      </c>
      <c r="T487">
        <f t="shared" si="208"/>
        <v>0</v>
      </c>
    </row>
    <row r="488" spans="1:20" x14ac:dyDescent="0.35">
      <c r="B488" t="str">
        <f>'1_GEN1'!E143</f>
        <v>RNP1</v>
      </c>
      <c r="C488" t="str">
        <f>'2_TRAS'!E130</f>
        <v>RP RNP1</v>
      </c>
      <c r="D488">
        <f>'2_TRAS'!H130</f>
        <v>0</v>
      </c>
      <c r="E488" t="str">
        <f>'2_TRAS'!I130</f>
        <v>kg</v>
      </c>
      <c r="F488">
        <f>'2_TRAS'!J130</f>
        <v>0</v>
      </c>
      <c r="G488">
        <f>'2_TRAS'!M130</f>
        <v>0</v>
      </c>
      <c r="H488">
        <f>'2_TRAS'!N130</f>
        <v>0</v>
      </c>
      <c r="I488" t="str">
        <f>IF(H488=0,TEXTOS!$AR$3,H488)</f>
        <v>Altre</v>
      </c>
      <c r="J488">
        <f t="shared" si="203"/>
        <v>0</v>
      </c>
      <c r="K488">
        <f>IF(G488=0,ESTIMACIONES!$E$29,G488)</f>
        <v>70</v>
      </c>
      <c r="L488">
        <f t="shared" si="204"/>
        <v>0</v>
      </c>
      <c r="M488">
        <f t="shared" si="205"/>
        <v>0</v>
      </c>
      <c r="N488">
        <f t="shared" si="206"/>
        <v>1</v>
      </c>
      <c r="O488">
        <f t="shared" si="207"/>
        <v>1</v>
      </c>
      <c r="P488" t="str">
        <f>TEXTOS!$D$17&amp;" "&amp;C488&amp;" "&amp;TEXTOS!$A$14&amp;" "&amp;F488</f>
        <v>Transport de residus no perillosos RP RNP1 fins a 0</v>
      </c>
      <c r="Q488" t="str">
        <f>FE!$B$299</f>
        <v>Transport de residus no perillosos</v>
      </c>
      <c r="R488">
        <f t="shared" si="202"/>
        <v>0</v>
      </c>
      <c r="S488">
        <f>TEXTOS!$AL$12</f>
        <v>11</v>
      </c>
      <c r="T488">
        <f t="shared" si="208"/>
        <v>0</v>
      </c>
    </row>
    <row r="489" spans="1:20" x14ac:dyDescent="0.35">
      <c r="B489">
        <f>'1_GEN1'!E144</f>
        <v>0</v>
      </c>
      <c r="C489" t="str">
        <f>'2_TRAS'!E131</f>
        <v xml:space="preserve">RP </v>
      </c>
      <c r="D489">
        <f>'2_TRAS'!H131</f>
        <v>0</v>
      </c>
      <c r="E489" t="str">
        <f>'2_TRAS'!I131</f>
        <v>kg</v>
      </c>
      <c r="F489">
        <f>'2_TRAS'!J131</f>
        <v>0</v>
      </c>
      <c r="G489">
        <f>'2_TRAS'!M131</f>
        <v>0</v>
      </c>
      <c r="H489">
        <f>'2_TRAS'!N131</f>
        <v>0</v>
      </c>
      <c r="I489" t="str">
        <f>IF(H489=0,TEXTOS!$AR$3,H489)</f>
        <v>Altre</v>
      </c>
      <c r="J489">
        <f t="shared" si="203"/>
        <v>0</v>
      </c>
      <c r="K489">
        <f>IF(G489=0,ESTIMACIONES!$E$29,G489)</f>
        <v>70</v>
      </c>
      <c r="L489">
        <f t="shared" si="204"/>
        <v>0</v>
      </c>
      <c r="M489">
        <f t="shared" si="205"/>
        <v>0</v>
      </c>
      <c r="N489">
        <f t="shared" si="206"/>
        <v>0</v>
      </c>
      <c r="O489">
        <f t="shared" si="207"/>
        <v>1</v>
      </c>
      <c r="P489" t="str">
        <f>TEXTOS!$D$17&amp;" "&amp;C489&amp;" "&amp;TEXTOS!$A$14&amp;" "&amp;F489</f>
        <v>Transport de residus no perillosos RP  fins a 0</v>
      </c>
      <c r="Q489" t="str">
        <f>FE!$B$299</f>
        <v>Transport de residus no perillosos</v>
      </c>
      <c r="R489">
        <f t="shared" si="202"/>
        <v>0</v>
      </c>
      <c r="S489">
        <f>TEXTOS!$AL$12</f>
        <v>11</v>
      </c>
      <c r="T489">
        <f t="shared" si="208"/>
        <v>0</v>
      </c>
    </row>
    <row r="490" spans="1:20" x14ac:dyDescent="0.35">
      <c r="B490" t="str">
        <f>'1_GEN1'!E145</f>
        <v>RNP3</v>
      </c>
      <c r="C490" t="str">
        <f>'2_TRAS'!E132</f>
        <v>RP RNP3</v>
      </c>
      <c r="D490">
        <f>'2_TRAS'!H132</f>
        <v>0</v>
      </c>
      <c r="E490" t="str">
        <f>'2_TRAS'!I132</f>
        <v>kg</v>
      </c>
      <c r="F490">
        <f>'2_TRAS'!J132</f>
        <v>0</v>
      </c>
      <c r="G490">
        <f>'2_TRAS'!M132</f>
        <v>0</v>
      </c>
      <c r="H490">
        <f>'2_TRAS'!N132</f>
        <v>0</v>
      </c>
      <c r="I490" t="str">
        <f>IF(H490=0,TEXTOS!$AR$3,H490)</f>
        <v>Altre</v>
      </c>
      <c r="J490">
        <f t="shared" si="203"/>
        <v>0</v>
      </c>
      <c r="K490">
        <f>IF(G490=0,ESTIMACIONES!$E$29,G490)</f>
        <v>70</v>
      </c>
      <c r="L490">
        <f t="shared" si="204"/>
        <v>0</v>
      </c>
      <c r="M490">
        <f t="shared" si="205"/>
        <v>0</v>
      </c>
      <c r="N490">
        <f t="shared" si="206"/>
        <v>1</v>
      </c>
      <c r="O490">
        <f t="shared" si="207"/>
        <v>0</v>
      </c>
      <c r="P490" t="str">
        <f>TEXTOS!$D$17&amp;" "&amp;C490&amp;" "&amp;TEXTOS!$A$14&amp;" "&amp;F490</f>
        <v>Transport de residus no perillosos RP RNP3 fins a 0</v>
      </c>
      <c r="Q490" t="str">
        <f>FE!$B$299</f>
        <v>Transport de residus no perillosos</v>
      </c>
      <c r="R490">
        <f t="shared" si="202"/>
        <v>0</v>
      </c>
      <c r="S490">
        <f>TEXTOS!$AL$12</f>
        <v>11</v>
      </c>
      <c r="T490">
        <f t="shared" si="208"/>
        <v>0</v>
      </c>
    </row>
    <row r="491" spans="1:20" x14ac:dyDescent="0.35">
      <c r="B491" t="str">
        <f>'1_GEN1'!E146</f>
        <v>RNP4</v>
      </c>
      <c r="C491" t="str">
        <f>'2_TRAS'!E133</f>
        <v>RP RNP4</v>
      </c>
      <c r="D491">
        <f>'2_TRAS'!H133</f>
        <v>0</v>
      </c>
      <c r="E491" t="str">
        <f>'2_TRAS'!I133</f>
        <v>kg</v>
      </c>
      <c r="F491">
        <f>'2_TRAS'!J133</f>
        <v>0</v>
      </c>
      <c r="G491">
        <f>'2_TRAS'!M133</f>
        <v>0</v>
      </c>
      <c r="H491">
        <f>'2_TRAS'!N133</f>
        <v>0</v>
      </c>
      <c r="I491" t="str">
        <f>IF(H491=0,TEXTOS!$AR$3,H491)</f>
        <v>Altre</v>
      </c>
      <c r="J491">
        <f t="shared" si="203"/>
        <v>0</v>
      </c>
      <c r="K491">
        <f>IF(G491=0,ESTIMACIONES!$E$29,G491)</f>
        <v>70</v>
      </c>
      <c r="L491">
        <f t="shared" si="204"/>
        <v>0</v>
      </c>
      <c r="M491">
        <f t="shared" si="205"/>
        <v>0</v>
      </c>
      <c r="N491">
        <f t="shared" si="206"/>
        <v>1</v>
      </c>
      <c r="O491">
        <f t="shared" si="207"/>
        <v>1</v>
      </c>
      <c r="P491" t="str">
        <f>TEXTOS!$D$17&amp;" "&amp;C491&amp;" "&amp;TEXTOS!$A$14&amp;" "&amp;F491</f>
        <v>Transport de residus no perillosos RP RNP4 fins a 0</v>
      </c>
      <c r="Q491" t="str">
        <f>FE!$B$299</f>
        <v>Transport de residus no perillosos</v>
      </c>
      <c r="R491">
        <f t="shared" si="202"/>
        <v>0</v>
      </c>
      <c r="S491">
        <f>TEXTOS!$AL$12</f>
        <v>11</v>
      </c>
      <c r="T491">
        <f t="shared" si="208"/>
        <v>0</v>
      </c>
    </row>
    <row r="493" spans="1:20" x14ac:dyDescent="0.35">
      <c r="A493" s="15" t="str">
        <f>TEXTOS!$D$18</f>
        <v>Transport de peces recuperades</v>
      </c>
      <c r="B493" s="15"/>
      <c r="C493" s="15"/>
      <c r="D493" s="15"/>
      <c r="E493" s="15"/>
      <c r="F493" s="15"/>
      <c r="G493" s="15"/>
    </row>
    <row r="495" spans="1:20" x14ac:dyDescent="0.35">
      <c r="B495" t="s">
        <v>347</v>
      </c>
      <c r="C495" t="s">
        <v>285</v>
      </c>
      <c r="D495" t="s">
        <v>287</v>
      </c>
      <c r="E495" t="s">
        <v>343</v>
      </c>
      <c r="F495" t="s">
        <v>344</v>
      </c>
      <c r="G495" t="s">
        <v>334</v>
      </c>
      <c r="H495" t="s">
        <v>335</v>
      </c>
      <c r="I495" t="s">
        <v>326</v>
      </c>
      <c r="J495" t="s">
        <v>339</v>
      </c>
      <c r="K495" t="s">
        <v>328</v>
      </c>
      <c r="L495" t="s">
        <v>331</v>
      </c>
      <c r="M495" t="s">
        <v>332</v>
      </c>
      <c r="N495" t="s">
        <v>333</v>
      </c>
      <c r="O495" s="18" t="str">
        <f>$C$1</f>
        <v>CONCEPTO</v>
      </c>
      <c r="P495" s="18" t="str">
        <f>$D$1</f>
        <v>FE</v>
      </c>
      <c r="Q495" s="18" t="str">
        <f>$E$1</f>
        <v>CANT</v>
      </c>
      <c r="R495" s="18" t="str">
        <f>$G$1</f>
        <v>CAT</v>
      </c>
      <c r="S495" s="18" t="str">
        <f>$H$1</f>
        <v>VISUALIZ</v>
      </c>
    </row>
    <row r="496" spans="1:20" x14ac:dyDescent="0.35">
      <c r="B496">
        <f>'2_TRAS'!E142</f>
        <v>0</v>
      </c>
      <c r="C496">
        <f>'2_TRAS'!H142</f>
        <v>0</v>
      </c>
      <c r="D496" t="str">
        <f>'2_TRAS'!I142</f>
        <v>kg</v>
      </c>
      <c r="E496">
        <f>'2_TRAS'!J142</f>
        <v>0</v>
      </c>
      <c r="F496">
        <f>'2_TRAS'!M142</f>
        <v>0</v>
      </c>
      <c r="G496">
        <f>'2_TRAS'!N142</f>
        <v>0</v>
      </c>
      <c r="H496" t="str">
        <f>IF(G496=0,TEXTOS!$AS$4,G496)</f>
        <v>Altre</v>
      </c>
      <c r="I496">
        <f>C496/1000</f>
        <v>0</v>
      </c>
      <c r="J496">
        <f>IF(F496=0,ESTIMACIONES!$E$30,F496)</f>
        <v>20</v>
      </c>
      <c r="K496">
        <f>J496*I496</f>
        <v>0</v>
      </c>
      <c r="L496">
        <f>IF(K496&gt;0,1,0)</f>
        <v>0</v>
      </c>
      <c r="M496">
        <f>IF(B496=0,0,1)</f>
        <v>0</v>
      </c>
      <c r="N496">
        <f>IF(H496=TEXTOS!$AS$2,0,1)</f>
        <v>1</v>
      </c>
      <c r="O496" t="str">
        <f>TEXTOS!$D$18&amp;" "&amp;B496&amp;" "&amp;TEXTOS!$A$14&amp;" "&amp;E496</f>
        <v>Transport de peces recuperades 0 fins a 0</v>
      </c>
      <c r="P496" t="str">
        <f>FE!$B$300</f>
        <v>Transport de peces recuperades</v>
      </c>
      <c r="Q496">
        <f>K496*S496</f>
        <v>0</v>
      </c>
      <c r="R496">
        <f>TEXTOS!$AL$18</f>
        <v>17</v>
      </c>
      <c r="S496">
        <f>L496*M496*N496</f>
        <v>0</v>
      </c>
    </row>
    <row r="497" spans="2:19" x14ac:dyDescent="0.35">
      <c r="B497">
        <f>'2_TRAS'!E143</f>
        <v>0</v>
      </c>
      <c r="C497">
        <f>'2_TRAS'!H143</f>
        <v>0</v>
      </c>
      <c r="D497" t="str">
        <f>'2_TRAS'!I143</f>
        <v>kg</v>
      </c>
      <c r="E497">
        <f>'2_TRAS'!J143</f>
        <v>0</v>
      </c>
      <c r="F497">
        <f>'2_TRAS'!M143</f>
        <v>0</v>
      </c>
      <c r="G497">
        <f>'2_TRAS'!N143</f>
        <v>0</v>
      </c>
      <c r="H497" t="str">
        <f>IF(G497=0,TEXTOS!$AS$4,G497)</f>
        <v>Altre</v>
      </c>
      <c r="I497">
        <f t="shared" ref="I497:I515" si="212">C497/1000</f>
        <v>0</v>
      </c>
      <c r="J497">
        <f>IF(F497=0,ESTIMACIONES!$E$30,F497)</f>
        <v>20</v>
      </c>
      <c r="K497">
        <f t="shared" ref="K497:K515" si="213">J497*I497</f>
        <v>0</v>
      </c>
      <c r="L497">
        <f t="shared" ref="L497:L515" si="214">IF(K497&gt;0,1,0)</f>
        <v>0</v>
      </c>
      <c r="M497">
        <f t="shared" ref="M497:M515" si="215">IF(B497=0,0,1)</f>
        <v>0</v>
      </c>
      <c r="N497">
        <f>IF(H497=TEXTOS!$AS$2,0,1)</f>
        <v>1</v>
      </c>
      <c r="O497" t="str">
        <f>TEXTOS!$D$18&amp;" "&amp;B497&amp;" "&amp;TEXTOS!$A$14&amp;" "&amp;E497</f>
        <v>Transport de peces recuperades 0 fins a 0</v>
      </c>
      <c r="P497" t="str">
        <f>FE!$B$300</f>
        <v>Transport de peces recuperades</v>
      </c>
      <c r="Q497">
        <f t="shared" ref="Q497:Q515" si="216">K497*S497</f>
        <v>0</v>
      </c>
      <c r="R497">
        <f>TEXTOS!$AL$18</f>
        <v>17</v>
      </c>
      <c r="S497">
        <f t="shared" ref="S497:S515" si="217">L497*M497*N497</f>
        <v>0</v>
      </c>
    </row>
    <row r="498" spans="2:19" x14ac:dyDescent="0.35">
      <c r="B498">
        <f>'2_TRAS'!E144</f>
        <v>0</v>
      </c>
      <c r="C498">
        <f>'2_TRAS'!H144</f>
        <v>0</v>
      </c>
      <c r="D498" t="str">
        <f>'2_TRAS'!I144</f>
        <v>kg</v>
      </c>
      <c r="E498">
        <f>'2_TRAS'!J144</f>
        <v>0</v>
      </c>
      <c r="F498">
        <f>'2_TRAS'!M144</f>
        <v>0</v>
      </c>
      <c r="G498">
        <f>'2_TRAS'!N144</f>
        <v>0</v>
      </c>
      <c r="H498" t="str">
        <f>IF(G498=0,TEXTOS!$AS$4,G498)</f>
        <v>Altre</v>
      </c>
      <c r="I498">
        <f t="shared" si="212"/>
        <v>0</v>
      </c>
      <c r="J498">
        <f>IF(F498=0,ESTIMACIONES!$E$30,F498)</f>
        <v>20</v>
      </c>
      <c r="K498">
        <f t="shared" si="213"/>
        <v>0</v>
      </c>
      <c r="L498">
        <f t="shared" si="214"/>
        <v>0</v>
      </c>
      <c r="M498">
        <f t="shared" si="215"/>
        <v>0</v>
      </c>
      <c r="N498">
        <f>IF(H498=TEXTOS!$AS$2,0,1)</f>
        <v>1</v>
      </c>
      <c r="O498" t="str">
        <f>TEXTOS!$D$18&amp;" "&amp;B498&amp;" "&amp;TEXTOS!$A$14&amp;" "&amp;E498</f>
        <v>Transport de peces recuperades 0 fins a 0</v>
      </c>
      <c r="P498" t="str">
        <f>FE!$B$300</f>
        <v>Transport de peces recuperades</v>
      </c>
      <c r="Q498">
        <f t="shared" si="216"/>
        <v>0</v>
      </c>
      <c r="R498">
        <f>TEXTOS!$AL$18</f>
        <v>17</v>
      </c>
      <c r="S498">
        <f t="shared" si="217"/>
        <v>0</v>
      </c>
    </row>
    <row r="499" spans="2:19" x14ac:dyDescent="0.35">
      <c r="B499">
        <f>'2_TRAS'!E145</f>
        <v>0</v>
      </c>
      <c r="C499">
        <f>'2_TRAS'!H145</f>
        <v>0</v>
      </c>
      <c r="D499" t="str">
        <f>'2_TRAS'!I145</f>
        <v>kg</v>
      </c>
      <c r="E499">
        <f>'2_TRAS'!J145</f>
        <v>0</v>
      </c>
      <c r="F499">
        <f>'2_TRAS'!M145</f>
        <v>0</v>
      </c>
      <c r="G499">
        <f>'2_TRAS'!N145</f>
        <v>0</v>
      </c>
      <c r="H499" t="str">
        <f>IF(G499=0,TEXTOS!$AS$4,G499)</f>
        <v>Altre</v>
      </c>
      <c r="I499">
        <f t="shared" si="212"/>
        <v>0</v>
      </c>
      <c r="J499">
        <f>IF(F499=0,ESTIMACIONES!$E$30,F499)</f>
        <v>20</v>
      </c>
      <c r="K499">
        <f t="shared" si="213"/>
        <v>0</v>
      </c>
      <c r="L499">
        <f t="shared" si="214"/>
        <v>0</v>
      </c>
      <c r="M499">
        <f t="shared" si="215"/>
        <v>0</v>
      </c>
      <c r="N499">
        <f>IF(H499=TEXTOS!$AS$2,0,1)</f>
        <v>1</v>
      </c>
      <c r="O499" t="str">
        <f>TEXTOS!$D$18&amp;" "&amp;B499&amp;" "&amp;TEXTOS!$A$14&amp;" "&amp;E499</f>
        <v>Transport de peces recuperades 0 fins a 0</v>
      </c>
      <c r="P499" t="str">
        <f>FE!$B$300</f>
        <v>Transport de peces recuperades</v>
      </c>
      <c r="Q499">
        <f t="shared" si="216"/>
        <v>0</v>
      </c>
      <c r="R499">
        <f>TEXTOS!$AL$18</f>
        <v>17</v>
      </c>
      <c r="S499">
        <f t="shared" si="217"/>
        <v>0</v>
      </c>
    </row>
    <row r="500" spans="2:19" x14ac:dyDescent="0.35">
      <c r="B500">
        <f>'2_TRAS'!E146</f>
        <v>0</v>
      </c>
      <c r="C500">
        <f>'2_TRAS'!H146</f>
        <v>0</v>
      </c>
      <c r="D500" t="str">
        <f>'2_TRAS'!I146</f>
        <v>kg</v>
      </c>
      <c r="E500">
        <f>'2_TRAS'!J146</f>
        <v>0</v>
      </c>
      <c r="F500">
        <f>'2_TRAS'!M146</f>
        <v>0</v>
      </c>
      <c r="G500">
        <f>'2_TRAS'!N146</f>
        <v>0</v>
      </c>
      <c r="H500" t="str">
        <f>IF(G500=0,TEXTOS!$AS$4,G500)</f>
        <v>Altre</v>
      </c>
      <c r="I500">
        <f t="shared" si="212"/>
        <v>0</v>
      </c>
      <c r="J500">
        <f>IF(F500=0,ESTIMACIONES!$E$30,F500)</f>
        <v>20</v>
      </c>
      <c r="K500">
        <f t="shared" si="213"/>
        <v>0</v>
      </c>
      <c r="L500">
        <f t="shared" si="214"/>
        <v>0</v>
      </c>
      <c r="M500">
        <f t="shared" si="215"/>
        <v>0</v>
      </c>
      <c r="N500">
        <f>IF(H500=TEXTOS!$AS$2,0,1)</f>
        <v>1</v>
      </c>
      <c r="O500" t="str">
        <f>TEXTOS!$D$18&amp;" "&amp;B500&amp;" "&amp;TEXTOS!$A$14&amp;" "&amp;E500</f>
        <v>Transport de peces recuperades 0 fins a 0</v>
      </c>
      <c r="P500" t="str">
        <f>FE!$B$300</f>
        <v>Transport de peces recuperades</v>
      </c>
      <c r="Q500">
        <f t="shared" si="216"/>
        <v>0</v>
      </c>
      <c r="R500">
        <f>TEXTOS!$AL$18</f>
        <v>17</v>
      </c>
      <c r="S500">
        <f t="shared" si="217"/>
        <v>0</v>
      </c>
    </row>
    <row r="501" spans="2:19" x14ac:dyDescent="0.35">
      <c r="B501">
        <f>'2_TRAS'!E147</f>
        <v>0</v>
      </c>
      <c r="C501">
        <f>'2_TRAS'!H147</f>
        <v>0</v>
      </c>
      <c r="D501" t="str">
        <f>'2_TRAS'!I147</f>
        <v>kg</v>
      </c>
      <c r="E501">
        <f>'2_TRAS'!J147</f>
        <v>0</v>
      </c>
      <c r="F501">
        <f>'2_TRAS'!M147</f>
        <v>0</v>
      </c>
      <c r="G501">
        <f>'2_TRAS'!N147</f>
        <v>0</v>
      </c>
      <c r="H501" t="str">
        <f>IF(G501=0,TEXTOS!$AS$4,G501)</f>
        <v>Altre</v>
      </c>
      <c r="I501">
        <f t="shared" si="212"/>
        <v>0</v>
      </c>
      <c r="J501">
        <f>IF(F501=0,ESTIMACIONES!$E$30,F501)</f>
        <v>20</v>
      </c>
      <c r="K501">
        <f t="shared" si="213"/>
        <v>0</v>
      </c>
      <c r="L501">
        <f t="shared" si="214"/>
        <v>0</v>
      </c>
      <c r="M501">
        <f t="shared" si="215"/>
        <v>0</v>
      </c>
      <c r="N501">
        <f>IF(H501=TEXTOS!$AS$2,0,1)</f>
        <v>1</v>
      </c>
      <c r="O501" t="str">
        <f>TEXTOS!$D$18&amp;" "&amp;B501&amp;" "&amp;TEXTOS!$A$14&amp;" "&amp;E501</f>
        <v>Transport de peces recuperades 0 fins a 0</v>
      </c>
      <c r="P501" t="str">
        <f>FE!$B$300</f>
        <v>Transport de peces recuperades</v>
      </c>
      <c r="Q501">
        <f t="shared" si="216"/>
        <v>0</v>
      </c>
      <c r="R501">
        <f>TEXTOS!$AL$18</f>
        <v>17</v>
      </c>
      <c r="S501">
        <f t="shared" si="217"/>
        <v>0</v>
      </c>
    </row>
    <row r="502" spans="2:19" x14ac:dyDescent="0.35">
      <c r="B502">
        <f>'2_TRAS'!E148</f>
        <v>0</v>
      </c>
      <c r="C502">
        <f>'2_TRAS'!H148</f>
        <v>0</v>
      </c>
      <c r="D502" t="str">
        <f>'2_TRAS'!I148</f>
        <v>kg</v>
      </c>
      <c r="E502">
        <f>'2_TRAS'!J148</f>
        <v>0</v>
      </c>
      <c r="F502">
        <f>'2_TRAS'!M148</f>
        <v>0</v>
      </c>
      <c r="G502">
        <f>'2_TRAS'!N148</f>
        <v>0</v>
      </c>
      <c r="H502" t="str">
        <f>IF(G502=0,TEXTOS!$AS$4,G502)</f>
        <v>Altre</v>
      </c>
      <c r="I502">
        <f t="shared" si="212"/>
        <v>0</v>
      </c>
      <c r="J502">
        <f>IF(F502=0,ESTIMACIONES!$E$30,F502)</f>
        <v>20</v>
      </c>
      <c r="K502">
        <f t="shared" si="213"/>
        <v>0</v>
      </c>
      <c r="L502">
        <f t="shared" si="214"/>
        <v>0</v>
      </c>
      <c r="M502">
        <f t="shared" si="215"/>
        <v>0</v>
      </c>
      <c r="N502">
        <f>IF(H502=TEXTOS!$AS$2,0,1)</f>
        <v>1</v>
      </c>
      <c r="O502" t="str">
        <f>TEXTOS!$D$18&amp;" "&amp;B502&amp;" "&amp;TEXTOS!$A$14&amp;" "&amp;E502</f>
        <v>Transport de peces recuperades 0 fins a 0</v>
      </c>
      <c r="P502" t="str">
        <f>FE!$B$300</f>
        <v>Transport de peces recuperades</v>
      </c>
      <c r="Q502">
        <f t="shared" si="216"/>
        <v>0</v>
      </c>
      <c r="R502">
        <f>TEXTOS!$AL$18</f>
        <v>17</v>
      </c>
      <c r="S502">
        <f t="shared" si="217"/>
        <v>0</v>
      </c>
    </row>
    <row r="503" spans="2:19" x14ac:dyDescent="0.35">
      <c r="B503">
        <f>'2_TRAS'!E149</f>
        <v>0</v>
      </c>
      <c r="C503">
        <f>'2_TRAS'!H149</f>
        <v>0</v>
      </c>
      <c r="D503" t="str">
        <f>'2_TRAS'!I149</f>
        <v>kg</v>
      </c>
      <c r="E503">
        <f>'2_TRAS'!J149</f>
        <v>0</v>
      </c>
      <c r="F503">
        <f>'2_TRAS'!M149</f>
        <v>0</v>
      </c>
      <c r="G503">
        <f>'2_TRAS'!N149</f>
        <v>0</v>
      </c>
      <c r="H503" t="str">
        <f>IF(G503=0,TEXTOS!$AS$4,G503)</f>
        <v>Altre</v>
      </c>
      <c r="I503">
        <f t="shared" si="212"/>
        <v>0</v>
      </c>
      <c r="J503">
        <f>IF(F503=0,ESTIMACIONES!$E$30,F503)</f>
        <v>20</v>
      </c>
      <c r="K503">
        <f t="shared" si="213"/>
        <v>0</v>
      </c>
      <c r="L503">
        <f t="shared" si="214"/>
        <v>0</v>
      </c>
      <c r="M503">
        <f t="shared" si="215"/>
        <v>0</v>
      </c>
      <c r="N503">
        <f>IF(H503=TEXTOS!$AS$2,0,1)</f>
        <v>1</v>
      </c>
      <c r="O503" t="str">
        <f>TEXTOS!$D$18&amp;" "&amp;B503&amp;" "&amp;TEXTOS!$A$14&amp;" "&amp;E503</f>
        <v>Transport de peces recuperades 0 fins a 0</v>
      </c>
      <c r="P503" t="str">
        <f>FE!$B$300</f>
        <v>Transport de peces recuperades</v>
      </c>
      <c r="Q503">
        <f t="shared" si="216"/>
        <v>0</v>
      </c>
      <c r="R503">
        <f>TEXTOS!$AL$18</f>
        <v>17</v>
      </c>
      <c r="S503">
        <f t="shared" si="217"/>
        <v>0</v>
      </c>
    </row>
    <row r="504" spans="2:19" x14ac:dyDescent="0.35">
      <c r="B504">
        <f>'2_TRAS'!E150</f>
        <v>0</v>
      </c>
      <c r="C504">
        <f>'2_TRAS'!H150</f>
        <v>0</v>
      </c>
      <c r="D504" t="str">
        <f>'2_TRAS'!I150</f>
        <v>kg</v>
      </c>
      <c r="E504">
        <f>'2_TRAS'!J150</f>
        <v>0</v>
      </c>
      <c r="F504">
        <f>'2_TRAS'!M150</f>
        <v>0</v>
      </c>
      <c r="G504">
        <f>'2_TRAS'!N150</f>
        <v>0</v>
      </c>
      <c r="H504" t="str">
        <f>IF(G504=0,TEXTOS!$AS$4,G504)</f>
        <v>Altre</v>
      </c>
      <c r="I504">
        <f t="shared" si="212"/>
        <v>0</v>
      </c>
      <c r="J504">
        <f>IF(F504=0,ESTIMACIONES!$E$30,F504)</f>
        <v>20</v>
      </c>
      <c r="K504">
        <f t="shared" si="213"/>
        <v>0</v>
      </c>
      <c r="L504">
        <f t="shared" si="214"/>
        <v>0</v>
      </c>
      <c r="M504">
        <f t="shared" si="215"/>
        <v>0</v>
      </c>
      <c r="N504">
        <f>IF(H504=TEXTOS!$AS$2,0,1)</f>
        <v>1</v>
      </c>
      <c r="O504" t="str">
        <f>TEXTOS!$D$18&amp;" "&amp;B504&amp;" "&amp;TEXTOS!$A$14&amp;" "&amp;E504</f>
        <v>Transport de peces recuperades 0 fins a 0</v>
      </c>
      <c r="P504" t="str">
        <f>FE!$B$300</f>
        <v>Transport de peces recuperades</v>
      </c>
      <c r="Q504">
        <f t="shared" si="216"/>
        <v>0</v>
      </c>
      <c r="R504">
        <f>TEXTOS!$AL$18</f>
        <v>17</v>
      </c>
      <c r="S504">
        <f t="shared" si="217"/>
        <v>0</v>
      </c>
    </row>
    <row r="505" spans="2:19" x14ac:dyDescent="0.35">
      <c r="B505">
        <f>'2_TRAS'!E151</f>
        <v>0</v>
      </c>
      <c r="C505">
        <f>'2_TRAS'!H151</f>
        <v>0</v>
      </c>
      <c r="D505" t="str">
        <f>'2_TRAS'!I151</f>
        <v>kg</v>
      </c>
      <c r="E505">
        <f>'2_TRAS'!J151</f>
        <v>0</v>
      </c>
      <c r="F505">
        <f>'2_TRAS'!M151</f>
        <v>0</v>
      </c>
      <c r="G505">
        <f>'2_TRAS'!N151</f>
        <v>0</v>
      </c>
      <c r="H505" t="str">
        <f>IF(G505=0,TEXTOS!$AS$4,G505)</f>
        <v>Altre</v>
      </c>
      <c r="I505">
        <f t="shared" si="212"/>
        <v>0</v>
      </c>
      <c r="J505">
        <f>IF(F505=0,ESTIMACIONES!$E$30,F505)</f>
        <v>20</v>
      </c>
      <c r="K505">
        <f t="shared" si="213"/>
        <v>0</v>
      </c>
      <c r="L505">
        <f t="shared" si="214"/>
        <v>0</v>
      </c>
      <c r="M505">
        <f t="shared" si="215"/>
        <v>0</v>
      </c>
      <c r="N505">
        <f>IF(H505=TEXTOS!$AS$2,0,1)</f>
        <v>1</v>
      </c>
      <c r="O505" t="str">
        <f>TEXTOS!$D$18&amp;" "&amp;B505&amp;" "&amp;TEXTOS!$A$14&amp;" "&amp;E505</f>
        <v>Transport de peces recuperades 0 fins a 0</v>
      </c>
      <c r="P505" t="str">
        <f>FE!$B$300</f>
        <v>Transport de peces recuperades</v>
      </c>
      <c r="Q505">
        <f t="shared" si="216"/>
        <v>0</v>
      </c>
      <c r="R505">
        <f>TEXTOS!$AL$18</f>
        <v>17</v>
      </c>
      <c r="S505">
        <f t="shared" si="217"/>
        <v>0</v>
      </c>
    </row>
    <row r="506" spans="2:19" x14ac:dyDescent="0.35">
      <c r="B506">
        <f>'2_TRAS'!E152</f>
        <v>0</v>
      </c>
      <c r="C506">
        <f>'2_TRAS'!H152</f>
        <v>0</v>
      </c>
      <c r="D506" t="str">
        <f>'2_TRAS'!I152</f>
        <v>kg</v>
      </c>
      <c r="E506">
        <f>'2_TRAS'!J152</f>
        <v>0</v>
      </c>
      <c r="F506">
        <f>'2_TRAS'!M152</f>
        <v>0</v>
      </c>
      <c r="G506">
        <f>'2_TRAS'!N152</f>
        <v>0</v>
      </c>
      <c r="H506" t="str">
        <f>IF(G506=0,TEXTOS!$AS$4,G506)</f>
        <v>Altre</v>
      </c>
      <c r="I506">
        <f t="shared" si="212"/>
        <v>0</v>
      </c>
      <c r="J506">
        <f>IF(F506=0,ESTIMACIONES!$E$30,F506)</f>
        <v>20</v>
      </c>
      <c r="K506">
        <f t="shared" si="213"/>
        <v>0</v>
      </c>
      <c r="L506">
        <f t="shared" si="214"/>
        <v>0</v>
      </c>
      <c r="M506">
        <f t="shared" si="215"/>
        <v>0</v>
      </c>
      <c r="N506">
        <f>IF(H506=TEXTOS!$AS$2,0,1)</f>
        <v>1</v>
      </c>
      <c r="O506" t="str">
        <f>TEXTOS!$D$18&amp;" "&amp;B506&amp;" "&amp;TEXTOS!$A$14&amp;" "&amp;E506</f>
        <v>Transport de peces recuperades 0 fins a 0</v>
      </c>
      <c r="P506" t="str">
        <f>FE!$B$300</f>
        <v>Transport de peces recuperades</v>
      </c>
      <c r="Q506">
        <f t="shared" si="216"/>
        <v>0</v>
      </c>
      <c r="R506">
        <f>TEXTOS!$AL$18</f>
        <v>17</v>
      </c>
      <c r="S506">
        <f t="shared" si="217"/>
        <v>0</v>
      </c>
    </row>
    <row r="507" spans="2:19" x14ac:dyDescent="0.35">
      <c r="B507">
        <f>'2_TRAS'!E153</f>
        <v>0</v>
      </c>
      <c r="C507">
        <f>'2_TRAS'!H153</f>
        <v>0</v>
      </c>
      <c r="D507" t="str">
        <f>'2_TRAS'!I153</f>
        <v>kg</v>
      </c>
      <c r="E507">
        <f>'2_TRAS'!J153</f>
        <v>0</v>
      </c>
      <c r="F507">
        <f>'2_TRAS'!M153</f>
        <v>0</v>
      </c>
      <c r="G507">
        <f>'2_TRAS'!N153</f>
        <v>0</v>
      </c>
      <c r="H507" t="str">
        <f>IF(G507=0,TEXTOS!$AS$4,G507)</f>
        <v>Altre</v>
      </c>
      <c r="I507">
        <f t="shared" si="212"/>
        <v>0</v>
      </c>
      <c r="J507">
        <f>IF(F507=0,ESTIMACIONES!$E$30,F507)</f>
        <v>20</v>
      </c>
      <c r="K507">
        <f t="shared" si="213"/>
        <v>0</v>
      </c>
      <c r="L507">
        <f t="shared" si="214"/>
        <v>0</v>
      </c>
      <c r="M507">
        <f t="shared" si="215"/>
        <v>0</v>
      </c>
      <c r="N507">
        <f>IF(H507=TEXTOS!$AS$2,0,1)</f>
        <v>1</v>
      </c>
      <c r="O507" t="str">
        <f>TEXTOS!$D$18&amp;" "&amp;B507&amp;" "&amp;TEXTOS!$A$14&amp;" "&amp;E507</f>
        <v>Transport de peces recuperades 0 fins a 0</v>
      </c>
      <c r="P507" t="str">
        <f>FE!$B$300</f>
        <v>Transport de peces recuperades</v>
      </c>
      <c r="Q507">
        <f t="shared" si="216"/>
        <v>0</v>
      </c>
      <c r="R507">
        <f>TEXTOS!$AL$18</f>
        <v>17</v>
      </c>
      <c r="S507">
        <f t="shared" si="217"/>
        <v>0</v>
      </c>
    </row>
    <row r="508" spans="2:19" x14ac:dyDescent="0.35">
      <c r="B508">
        <f>'2_TRAS'!E154</f>
        <v>0</v>
      </c>
      <c r="C508">
        <f>'2_TRAS'!H154</f>
        <v>0</v>
      </c>
      <c r="D508" t="str">
        <f>'2_TRAS'!I154</f>
        <v>kg</v>
      </c>
      <c r="E508">
        <f>'2_TRAS'!J154</f>
        <v>0</v>
      </c>
      <c r="F508">
        <f>'2_TRAS'!M154</f>
        <v>0</v>
      </c>
      <c r="G508">
        <f>'2_TRAS'!N154</f>
        <v>0</v>
      </c>
      <c r="H508" t="str">
        <f>IF(G508=0,TEXTOS!$AS$4,G508)</f>
        <v>Altre</v>
      </c>
      <c r="I508">
        <f t="shared" si="212"/>
        <v>0</v>
      </c>
      <c r="J508">
        <f>IF(F508=0,ESTIMACIONES!$E$30,F508)</f>
        <v>20</v>
      </c>
      <c r="K508">
        <f t="shared" si="213"/>
        <v>0</v>
      </c>
      <c r="L508">
        <f t="shared" si="214"/>
        <v>0</v>
      </c>
      <c r="M508">
        <f t="shared" si="215"/>
        <v>0</v>
      </c>
      <c r="N508">
        <f>IF(H508=TEXTOS!$AS$2,0,1)</f>
        <v>1</v>
      </c>
      <c r="O508" t="str">
        <f>TEXTOS!$D$18&amp;" "&amp;B508&amp;" "&amp;TEXTOS!$A$14&amp;" "&amp;E508</f>
        <v>Transport de peces recuperades 0 fins a 0</v>
      </c>
      <c r="P508" t="str">
        <f>FE!$B$300</f>
        <v>Transport de peces recuperades</v>
      </c>
      <c r="Q508">
        <f t="shared" si="216"/>
        <v>0</v>
      </c>
      <c r="R508">
        <f>TEXTOS!$AL$18</f>
        <v>17</v>
      </c>
      <c r="S508">
        <f t="shared" si="217"/>
        <v>0</v>
      </c>
    </row>
    <row r="509" spans="2:19" x14ac:dyDescent="0.35">
      <c r="B509">
        <f>'2_TRAS'!E155</f>
        <v>0</v>
      </c>
      <c r="C509">
        <f>'2_TRAS'!H155</f>
        <v>0</v>
      </c>
      <c r="D509" t="str">
        <f>'2_TRAS'!I155</f>
        <v>kg</v>
      </c>
      <c r="E509">
        <f>'2_TRAS'!J155</f>
        <v>0</v>
      </c>
      <c r="F509">
        <f>'2_TRAS'!M155</f>
        <v>0</v>
      </c>
      <c r="G509">
        <f>'2_TRAS'!N155</f>
        <v>0</v>
      </c>
      <c r="H509" t="str">
        <f>IF(G509=0,TEXTOS!$AS$4,G509)</f>
        <v>Altre</v>
      </c>
      <c r="I509">
        <f t="shared" si="212"/>
        <v>0</v>
      </c>
      <c r="J509">
        <f>IF(F509=0,ESTIMACIONES!$E$30,F509)</f>
        <v>20</v>
      </c>
      <c r="K509">
        <f t="shared" si="213"/>
        <v>0</v>
      </c>
      <c r="L509">
        <f t="shared" si="214"/>
        <v>0</v>
      </c>
      <c r="M509">
        <f t="shared" si="215"/>
        <v>0</v>
      </c>
      <c r="N509">
        <f>IF(H509=TEXTOS!$AS$2,0,1)</f>
        <v>1</v>
      </c>
      <c r="O509" t="str">
        <f>TEXTOS!$D$18&amp;" "&amp;B509&amp;" "&amp;TEXTOS!$A$14&amp;" "&amp;E509</f>
        <v>Transport de peces recuperades 0 fins a 0</v>
      </c>
      <c r="P509" t="str">
        <f>FE!$B$300</f>
        <v>Transport de peces recuperades</v>
      </c>
      <c r="Q509">
        <f t="shared" si="216"/>
        <v>0</v>
      </c>
      <c r="R509">
        <f>TEXTOS!$AL$18</f>
        <v>17</v>
      </c>
      <c r="S509">
        <f t="shared" si="217"/>
        <v>0</v>
      </c>
    </row>
    <row r="510" spans="2:19" x14ac:dyDescent="0.35">
      <c r="B510">
        <f>'2_TRAS'!E156</f>
        <v>0</v>
      </c>
      <c r="C510">
        <f>'2_TRAS'!H156</f>
        <v>0</v>
      </c>
      <c r="D510" t="str">
        <f>'2_TRAS'!I156</f>
        <v>kg</v>
      </c>
      <c r="E510">
        <f>'2_TRAS'!J156</f>
        <v>0</v>
      </c>
      <c r="F510">
        <f>'2_TRAS'!M156</f>
        <v>0</v>
      </c>
      <c r="G510">
        <f>'2_TRAS'!N156</f>
        <v>0</v>
      </c>
      <c r="H510" t="str">
        <f>IF(G510=0,TEXTOS!$AS$4,G510)</f>
        <v>Altre</v>
      </c>
      <c r="I510">
        <f t="shared" si="212"/>
        <v>0</v>
      </c>
      <c r="J510">
        <f>IF(F510=0,ESTIMACIONES!$E$30,F510)</f>
        <v>20</v>
      </c>
      <c r="K510">
        <f t="shared" si="213"/>
        <v>0</v>
      </c>
      <c r="L510">
        <f t="shared" si="214"/>
        <v>0</v>
      </c>
      <c r="M510">
        <f t="shared" si="215"/>
        <v>0</v>
      </c>
      <c r="N510">
        <f>IF(H510=TEXTOS!$AS$2,0,1)</f>
        <v>1</v>
      </c>
      <c r="O510" t="str">
        <f>TEXTOS!$D$18&amp;" "&amp;B510&amp;" "&amp;TEXTOS!$A$14&amp;" "&amp;E510</f>
        <v>Transport de peces recuperades 0 fins a 0</v>
      </c>
      <c r="P510" t="str">
        <f>FE!$B$300</f>
        <v>Transport de peces recuperades</v>
      </c>
      <c r="Q510">
        <f t="shared" si="216"/>
        <v>0</v>
      </c>
      <c r="R510">
        <f>TEXTOS!$AL$18</f>
        <v>17</v>
      </c>
      <c r="S510">
        <f t="shared" si="217"/>
        <v>0</v>
      </c>
    </row>
    <row r="511" spans="2:19" x14ac:dyDescent="0.35">
      <c r="B511">
        <f>'2_TRAS'!E157</f>
        <v>0</v>
      </c>
      <c r="C511">
        <f>'2_TRAS'!H157</f>
        <v>0</v>
      </c>
      <c r="D511" t="str">
        <f>'2_TRAS'!I157</f>
        <v>kg</v>
      </c>
      <c r="E511">
        <f>'2_TRAS'!J157</f>
        <v>0</v>
      </c>
      <c r="F511">
        <f>'2_TRAS'!M157</f>
        <v>0</v>
      </c>
      <c r="G511">
        <f>'2_TRAS'!N157</f>
        <v>0</v>
      </c>
      <c r="H511" t="str">
        <f>IF(G511=0,TEXTOS!$AS$4,G511)</f>
        <v>Altre</v>
      </c>
      <c r="I511">
        <f t="shared" si="212"/>
        <v>0</v>
      </c>
      <c r="J511">
        <f>IF(F511=0,ESTIMACIONES!$E$30,F511)</f>
        <v>20</v>
      </c>
      <c r="K511">
        <f t="shared" si="213"/>
        <v>0</v>
      </c>
      <c r="L511">
        <f t="shared" si="214"/>
        <v>0</v>
      </c>
      <c r="M511">
        <f t="shared" si="215"/>
        <v>0</v>
      </c>
      <c r="N511">
        <f>IF(H511=TEXTOS!$AS$2,0,1)</f>
        <v>1</v>
      </c>
      <c r="O511" t="str">
        <f>TEXTOS!$D$18&amp;" "&amp;B511&amp;" "&amp;TEXTOS!$A$14&amp;" "&amp;E511</f>
        <v>Transport de peces recuperades 0 fins a 0</v>
      </c>
      <c r="P511" t="str">
        <f>FE!$B$300</f>
        <v>Transport de peces recuperades</v>
      </c>
      <c r="Q511">
        <f t="shared" si="216"/>
        <v>0</v>
      </c>
      <c r="R511">
        <f>TEXTOS!$AL$18</f>
        <v>17</v>
      </c>
      <c r="S511">
        <f t="shared" si="217"/>
        <v>0</v>
      </c>
    </row>
    <row r="512" spans="2:19" x14ac:dyDescent="0.35">
      <c r="B512">
        <f>'2_TRAS'!E158</f>
        <v>0</v>
      </c>
      <c r="C512">
        <f>'2_TRAS'!H158</f>
        <v>0</v>
      </c>
      <c r="D512" t="str">
        <f>'2_TRAS'!I158</f>
        <v>kg</v>
      </c>
      <c r="E512">
        <f>'2_TRAS'!J158</f>
        <v>0</v>
      </c>
      <c r="F512">
        <f>'2_TRAS'!M158</f>
        <v>0</v>
      </c>
      <c r="G512">
        <f>'2_TRAS'!N158</f>
        <v>0</v>
      </c>
      <c r="H512" t="str">
        <f>IF(G512=0,TEXTOS!$AS$4,G512)</f>
        <v>Altre</v>
      </c>
      <c r="I512">
        <f t="shared" si="212"/>
        <v>0</v>
      </c>
      <c r="J512">
        <f>IF(F512=0,ESTIMACIONES!$E$30,F512)</f>
        <v>20</v>
      </c>
      <c r="K512">
        <f t="shared" si="213"/>
        <v>0</v>
      </c>
      <c r="L512">
        <f t="shared" si="214"/>
        <v>0</v>
      </c>
      <c r="M512">
        <f t="shared" si="215"/>
        <v>0</v>
      </c>
      <c r="N512">
        <f>IF(H512=TEXTOS!$AS$2,0,1)</f>
        <v>1</v>
      </c>
      <c r="O512" t="str">
        <f>TEXTOS!$D$18&amp;" "&amp;B512&amp;" "&amp;TEXTOS!$A$14&amp;" "&amp;E512</f>
        <v>Transport de peces recuperades 0 fins a 0</v>
      </c>
      <c r="P512" t="str">
        <f>FE!$B$300</f>
        <v>Transport de peces recuperades</v>
      </c>
      <c r="Q512">
        <f t="shared" si="216"/>
        <v>0</v>
      </c>
      <c r="R512">
        <f>TEXTOS!$AL$18</f>
        <v>17</v>
      </c>
      <c r="S512">
        <f t="shared" si="217"/>
        <v>0</v>
      </c>
    </row>
    <row r="513" spans="2:19" x14ac:dyDescent="0.35">
      <c r="B513">
        <f>'2_TRAS'!E159</f>
        <v>0</v>
      </c>
      <c r="C513">
        <f>'2_TRAS'!H159</f>
        <v>0</v>
      </c>
      <c r="D513" t="str">
        <f>'2_TRAS'!I159</f>
        <v>kg</v>
      </c>
      <c r="E513">
        <f>'2_TRAS'!J159</f>
        <v>0</v>
      </c>
      <c r="F513">
        <f>'2_TRAS'!M159</f>
        <v>0</v>
      </c>
      <c r="G513">
        <f>'2_TRAS'!N159</f>
        <v>0</v>
      </c>
      <c r="H513" t="str">
        <f>IF(G513=0,TEXTOS!$AS$4,G513)</f>
        <v>Altre</v>
      </c>
      <c r="I513">
        <f t="shared" si="212"/>
        <v>0</v>
      </c>
      <c r="J513">
        <f>IF(F513=0,ESTIMACIONES!$E$30,F513)</f>
        <v>20</v>
      </c>
      <c r="K513">
        <f t="shared" si="213"/>
        <v>0</v>
      </c>
      <c r="L513">
        <f t="shared" si="214"/>
        <v>0</v>
      </c>
      <c r="M513">
        <f t="shared" si="215"/>
        <v>0</v>
      </c>
      <c r="N513">
        <f>IF(H513=TEXTOS!$AS$2,0,1)</f>
        <v>1</v>
      </c>
      <c r="O513" t="str">
        <f>TEXTOS!$D$18&amp;" "&amp;B513&amp;" "&amp;TEXTOS!$A$14&amp;" "&amp;E513</f>
        <v>Transport de peces recuperades 0 fins a 0</v>
      </c>
      <c r="P513" t="str">
        <f>FE!$B$300</f>
        <v>Transport de peces recuperades</v>
      </c>
      <c r="Q513">
        <f t="shared" si="216"/>
        <v>0</v>
      </c>
      <c r="R513">
        <f>TEXTOS!$AL$18</f>
        <v>17</v>
      </c>
      <c r="S513">
        <f t="shared" si="217"/>
        <v>0</v>
      </c>
    </row>
    <row r="514" spans="2:19" x14ac:dyDescent="0.35">
      <c r="B514">
        <f>'2_TRAS'!E160</f>
        <v>0</v>
      </c>
      <c r="C514">
        <f>'2_TRAS'!H160</f>
        <v>0</v>
      </c>
      <c r="D514" t="str">
        <f>'2_TRAS'!I160</f>
        <v>kg</v>
      </c>
      <c r="E514">
        <f>'2_TRAS'!J160</f>
        <v>0</v>
      </c>
      <c r="F514">
        <f>'2_TRAS'!M160</f>
        <v>0</v>
      </c>
      <c r="G514">
        <f>'2_TRAS'!N160</f>
        <v>0</v>
      </c>
      <c r="H514" t="str">
        <f>IF(G514=0,TEXTOS!$AS$4,G514)</f>
        <v>Altre</v>
      </c>
      <c r="I514">
        <f t="shared" si="212"/>
        <v>0</v>
      </c>
      <c r="J514">
        <f>IF(F514=0,ESTIMACIONES!$E$30,F514)</f>
        <v>20</v>
      </c>
      <c r="K514">
        <f t="shared" si="213"/>
        <v>0</v>
      </c>
      <c r="L514">
        <f t="shared" si="214"/>
        <v>0</v>
      </c>
      <c r="M514">
        <f t="shared" si="215"/>
        <v>0</v>
      </c>
      <c r="N514">
        <f>IF(H514=TEXTOS!$AS$2,0,1)</f>
        <v>1</v>
      </c>
      <c r="O514" t="str">
        <f>TEXTOS!$D$18&amp;" "&amp;B514&amp;" "&amp;TEXTOS!$A$14&amp;" "&amp;E514</f>
        <v>Transport de peces recuperades 0 fins a 0</v>
      </c>
      <c r="P514" t="str">
        <f>FE!$B$300</f>
        <v>Transport de peces recuperades</v>
      </c>
      <c r="Q514">
        <f t="shared" si="216"/>
        <v>0</v>
      </c>
      <c r="R514">
        <f>TEXTOS!$AL$18</f>
        <v>17</v>
      </c>
      <c r="S514">
        <f t="shared" si="217"/>
        <v>0</v>
      </c>
    </row>
    <row r="515" spans="2:19" x14ac:dyDescent="0.35">
      <c r="B515">
        <f>'2_TRAS'!E161</f>
        <v>0</v>
      </c>
      <c r="C515">
        <f>'2_TRAS'!H161</f>
        <v>0</v>
      </c>
      <c r="D515" t="str">
        <f>'2_TRAS'!I161</f>
        <v>kg</v>
      </c>
      <c r="E515">
        <f>'2_TRAS'!J161</f>
        <v>0</v>
      </c>
      <c r="F515">
        <f>'2_TRAS'!M161</f>
        <v>0</v>
      </c>
      <c r="G515">
        <f>'2_TRAS'!N161</f>
        <v>0</v>
      </c>
      <c r="H515" t="str">
        <f>IF(G515=0,TEXTOS!$AS$4,G515)</f>
        <v>Altre</v>
      </c>
      <c r="I515">
        <f t="shared" si="212"/>
        <v>0</v>
      </c>
      <c r="J515">
        <f>IF(F515=0,ESTIMACIONES!$E$30,F515)</f>
        <v>20</v>
      </c>
      <c r="K515">
        <f t="shared" si="213"/>
        <v>0</v>
      </c>
      <c r="L515">
        <f t="shared" si="214"/>
        <v>0</v>
      </c>
      <c r="M515">
        <f t="shared" si="215"/>
        <v>0</v>
      </c>
      <c r="N515">
        <f>IF(H515=TEXTOS!$AS$2,0,1)</f>
        <v>1</v>
      </c>
      <c r="O515" t="str">
        <f>TEXTOS!$D$18&amp;" "&amp;B515&amp;" "&amp;TEXTOS!$A$14&amp;" "&amp;E515</f>
        <v>Transport de peces recuperades 0 fins a 0</v>
      </c>
      <c r="P515" t="str">
        <f>FE!$B$300</f>
        <v>Transport de peces recuperades</v>
      </c>
      <c r="Q515">
        <f t="shared" si="216"/>
        <v>0</v>
      </c>
      <c r="R515">
        <f>TEXTOS!$AL$18</f>
        <v>17</v>
      </c>
      <c r="S515">
        <f t="shared" si="217"/>
        <v>0</v>
      </c>
    </row>
  </sheetData>
  <autoFilter ref="A1:U184" xr:uid="{00000000-0009-0000-0000-000008000000}"/>
  <mergeCells count="4">
    <mergeCell ref="L290:P290"/>
    <mergeCell ref="Q290:U290"/>
    <mergeCell ref="J340:N340"/>
    <mergeCell ref="O340:S340"/>
  </mergeCells>
  <pageMargins left="0.7" right="0.7" top="0.75" bottom="0.75"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15</vt:i4>
      </vt:variant>
      <vt:variant>
        <vt:lpstr>Intervals amb nom</vt:lpstr>
      </vt:variant>
      <vt:variant>
        <vt:i4>67</vt:i4>
      </vt:variant>
    </vt:vector>
  </HeadingPairs>
  <TitlesOfParts>
    <vt:vector size="82" baseType="lpstr">
      <vt:lpstr>FE</vt:lpstr>
      <vt:lpstr>TEXTOS</vt:lpstr>
      <vt:lpstr>INDEX</vt:lpstr>
      <vt:lpstr>1_GEN1</vt:lpstr>
      <vt:lpstr>2_TRAS</vt:lpstr>
      <vt:lpstr>3_GEN2</vt:lpstr>
      <vt:lpstr>4_SERV</vt:lpstr>
      <vt:lpstr>5_PEÇA</vt:lpstr>
      <vt:lpstr>CALC_HAC</vt:lpstr>
      <vt:lpstr>CALC_HC_SERV</vt:lpstr>
      <vt:lpstr>CALC_HC_PIEZA</vt:lpstr>
      <vt:lpstr>ESTIMACIONES</vt:lpstr>
      <vt:lpstr>HC_CAT</vt:lpstr>
      <vt:lpstr>HC_SERV</vt:lpstr>
      <vt:lpstr>HC_PEÇA</vt:lpstr>
      <vt:lpstr>L_ALC</vt:lpstr>
      <vt:lpstr>L_AVERIAS</vt:lpstr>
      <vt:lpstr>L_BAJAVOL</vt:lpstr>
      <vt:lpstr>L_C_BAIX</vt:lpstr>
      <vt:lpstr>L_CAT2</vt:lpstr>
      <vt:lpstr>L_CAT3</vt:lpstr>
      <vt:lpstr>L_COMBUSTIBLES</vt:lpstr>
      <vt:lpstr>L_D_ELIM</vt:lpstr>
      <vt:lpstr>L_D_ELIM_RECIC</vt:lpstr>
      <vt:lpstr>L_D_ELIM_REGEN</vt:lpstr>
      <vt:lpstr>L_D_ELIM_REGEN_REUTCAT</vt:lpstr>
      <vt:lpstr>L_D_MAT_RECUP</vt:lpstr>
      <vt:lpstr>L_D_MAT_RECUP_RECIC</vt:lpstr>
      <vt:lpstr>L_D_MET_RECIC_RECUP</vt:lpstr>
      <vt:lpstr>L_D_RECIC</vt:lpstr>
      <vt:lpstr>L_D_RECIC_FRAG</vt:lpstr>
      <vt:lpstr>L_D_RECIC_REGEN</vt:lpstr>
      <vt:lpstr>L_D_RECIC_VAL</vt:lpstr>
      <vt:lpstr>L_D_RECICRECUP_VAL_ELIM</vt:lpstr>
      <vt:lpstr>L_D_REUT</vt:lpstr>
      <vt:lpstr>L_D_RSU_RECIC</vt:lpstr>
      <vt:lpstr>L_D_SEPAR_ELIM</vt:lpstr>
      <vt:lpstr>L_D_TODOS</vt:lpstr>
      <vt:lpstr>L_D_VAL</vt:lpstr>
      <vt:lpstr>L_D_VAL_ELIM</vt:lpstr>
      <vt:lpstr>L_D_VAL_INCIN_ELIM</vt:lpstr>
      <vt:lpstr>L_D_VAL_REGEN_EVAP_INCIN</vt:lpstr>
      <vt:lpstr>L_D_VAL_REGEN_INCIN</vt:lpstr>
      <vt:lpstr>L_D_VAL_REGEN_REUT</vt:lpstr>
      <vt:lpstr>L_DEMANDA</vt:lpstr>
      <vt:lpstr>L_DES_FDV</vt:lpstr>
      <vt:lpstr>L_DEST_FDV</vt:lpstr>
      <vt:lpstr>L_EDAD</vt:lpstr>
      <vt:lpstr>L_ELECTR</vt:lpstr>
      <vt:lpstr>L_ELIM_VAL_EVAP_INCIN</vt:lpstr>
      <vt:lpstr>L_FU</vt:lpstr>
      <vt:lpstr>L_MOTIVO</vt:lpstr>
      <vt:lpstr>L_PIEZAS</vt:lpstr>
      <vt:lpstr>L_PROVINCIA</vt:lpstr>
      <vt:lpstr>L_RECUP</vt:lpstr>
      <vt:lpstr>L_RECUPMATS_ELIM</vt:lpstr>
      <vt:lpstr>L_REFRIG</vt:lpstr>
      <vt:lpstr>L_S_N</vt:lpstr>
      <vt:lpstr>L_SINIESTRO</vt:lpstr>
      <vt:lpstr>L_TAM</vt:lpstr>
      <vt:lpstr>L_TIPO_EQ_REFRIG</vt:lpstr>
      <vt:lpstr>L_TR_AABA</vt:lpstr>
      <vt:lpstr>L_TR_AABA2</vt:lpstr>
      <vt:lpstr>L_TR_AARR</vt:lpstr>
      <vt:lpstr>L_X</vt:lpstr>
      <vt:lpstr>N_CAUSA_BAJA_PIEZA</vt:lpstr>
      <vt:lpstr>N_CAUSA_BAJA_SERV</vt:lpstr>
      <vt:lpstr>N_TIPO_BAJA_PIEZA</vt:lpstr>
      <vt:lpstr>N_TIPO_BAJA_SERV</vt:lpstr>
      <vt:lpstr>T_CAT3</vt:lpstr>
      <vt:lpstr>T_CATEG_GEI_ALC</vt:lpstr>
      <vt:lpstr>T_DENS</vt:lpstr>
      <vt:lpstr>T_DESTINO_SIMPLE</vt:lpstr>
      <vt:lpstr>T_FE</vt:lpstr>
      <vt:lpstr>T_HC_ORG</vt:lpstr>
      <vt:lpstr>T_MENU</vt:lpstr>
      <vt:lpstr>T_MOTIVO</vt:lpstr>
      <vt:lpstr>T_PESO_PIEZAS</vt:lpstr>
      <vt:lpstr>T_PRECIP</vt:lpstr>
      <vt:lpstr>T_RES_NP</vt:lpstr>
      <vt:lpstr>T_RES_P</vt:lpstr>
      <vt:lpstr>T_TIPO_EQ_REFRIG</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dc:creator>
  <cp:lastModifiedBy>Meritxell</cp:lastModifiedBy>
  <cp:lastPrinted>2019-11-07T12:02:27Z</cp:lastPrinted>
  <dcterms:created xsi:type="dcterms:W3CDTF">2019-10-04T06:34:24Z</dcterms:created>
  <dcterms:modified xsi:type="dcterms:W3CDTF">2019-12-03T23:21:20Z</dcterms:modified>
</cp:coreProperties>
</file>